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showInkAnnotation="0" codeName="DieseArbeitsmappe" defaultThemeVersion="124226"/>
  <mc:AlternateContent xmlns:mc="http://schemas.openxmlformats.org/markup-compatibility/2006">
    <mc:Choice Requires="x15">
      <x15ac:absPath xmlns:x15ac="http://schemas.microsoft.com/office/spreadsheetml/2010/11/ac" url="C:\Users\di76mas\Desktop\Auswertungsmasken 2024\"/>
    </mc:Choice>
  </mc:AlternateContent>
  <xr:revisionPtr revIDLastSave="0" documentId="8_{4F90230A-E510-4D89-9D71-8ED168FBE94C}" xr6:coauthVersionLast="36" xr6:coauthVersionMax="36" xr10:uidLastSave="{00000000-0000-0000-0000-000000000000}"/>
  <bookViews>
    <workbookView xWindow="22935" yWindow="-105" windowWidth="23265" windowHeight="14025" tabRatio="925" activeTab="7"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8" r:id="rId8"/>
  </sheets>
  <definedNames>
    <definedName name="_xlnm.Print_Area" localSheetId="4">Aufgabenauswertung!$A$1:$Y$155</definedName>
    <definedName name="_xlnm.Print_Area" localSheetId="0">Datenerfassung!$A$1:$V$44</definedName>
    <definedName name="_xlnm.Print_Area" localSheetId="1">Datenübermittlung!$A$1:$K$28</definedName>
    <definedName name="_xlnm.Print_Area" localSheetId="5">'individuelles Aufgabenprofil'!$A$1:$P$31</definedName>
    <definedName name="_xlnm.Print_Area" localSheetId="6">'individuelles Kompetenzprofil'!$A$1:$S$35</definedName>
    <definedName name="_xlnm.Print_Area" localSheetId="7">Landeswerte!$A$1:$L$30</definedName>
    <definedName name="OLE_LINK1" localSheetId="2">Schlüssel!$A$2</definedName>
  </definedNames>
  <calcPr calcId="191029"/>
</workbook>
</file>

<file path=xl/calcChain.xml><?xml version="1.0" encoding="utf-8"?>
<calcChain xmlns="http://schemas.openxmlformats.org/spreadsheetml/2006/main">
  <c r="V39" i="1" l="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G56" i="3" l="1"/>
  <c r="C56" i="3"/>
  <c r="D56" i="3"/>
  <c r="E56" i="3"/>
  <c r="F56" i="3"/>
  <c r="G54" i="3"/>
  <c r="C54" i="3"/>
  <c r="D54" i="3"/>
  <c r="E54" i="3"/>
  <c r="F54" i="3"/>
  <c r="H140" i="3"/>
  <c r="G140" i="3"/>
  <c r="F140" i="3"/>
  <c r="H138" i="3"/>
  <c r="G138" i="3"/>
  <c r="C138" i="3"/>
  <c r="D138" i="3"/>
  <c r="E138" i="3"/>
  <c r="F138" i="3"/>
  <c r="G32" i="3"/>
  <c r="G30" i="3"/>
  <c r="C30" i="3"/>
  <c r="D30" i="3"/>
  <c r="E30" i="3"/>
  <c r="F30" i="3"/>
  <c r="H17" i="4"/>
  <c r="G17" i="4"/>
  <c r="F17" i="4"/>
  <c r="G10" i="4"/>
  <c r="G8" i="4"/>
  <c r="G20" i="3"/>
  <c r="G18" i="3"/>
  <c r="G11" i="4"/>
  <c r="G7" i="4"/>
  <c r="F7" i="4"/>
  <c r="F114" i="3"/>
  <c r="G128" i="3"/>
  <c r="G126" i="3"/>
  <c r="H44" i="3"/>
  <c r="G44" i="3"/>
  <c r="H42" i="3"/>
  <c r="G42" i="3"/>
  <c r="G8" i="3"/>
  <c r="G6" i="3"/>
  <c r="G16" i="4"/>
  <c r="F15" i="4"/>
  <c r="H9" i="4"/>
  <c r="G9" i="4"/>
  <c r="G6" i="4"/>
  <c r="F116" i="3"/>
  <c r="G104" i="3"/>
  <c r="G102" i="3"/>
  <c r="G68" i="3"/>
  <c r="G66" i="3"/>
  <c r="G14" i="4"/>
  <c r="M41" i="1"/>
  <c r="M42" i="1" s="1"/>
  <c r="L8" i="5" s="1"/>
  <c r="D9" i="6"/>
  <c r="G92" i="3"/>
  <c r="G90" i="3"/>
  <c r="G13" i="4"/>
  <c r="D41" i="1"/>
  <c r="D42" i="1" s="1"/>
  <c r="C8" i="5" s="1"/>
  <c r="T23" i="1"/>
  <c r="U4" i="1"/>
  <c r="T4" i="1"/>
  <c r="S4" i="1"/>
  <c r="Q2" i="1"/>
  <c r="Q21" i="1"/>
  <c r="D4" i="7"/>
  <c r="D34" i="7" s="1"/>
  <c r="B150" i="3"/>
  <c r="C150" i="3"/>
  <c r="D150" i="3"/>
  <c r="E150" i="3"/>
  <c r="B102" i="3"/>
  <c r="C102" i="3"/>
  <c r="D102" i="3"/>
  <c r="E102" i="3"/>
  <c r="F102" i="3"/>
  <c r="D152" i="3"/>
  <c r="E152" i="3"/>
  <c r="C152" i="3"/>
  <c r="B152" i="3"/>
  <c r="D140" i="3"/>
  <c r="E140" i="3"/>
  <c r="C140" i="3"/>
  <c r="B140" i="3"/>
  <c r="D128" i="3"/>
  <c r="E128" i="3"/>
  <c r="F128" i="3"/>
  <c r="C128" i="3"/>
  <c r="B128" i="3"/>
  <c r="D116" i="3"/>
  <c r="E116" i="3"/>
  <c r="C116" i="3"/>
  <c r="B116" i="3"/>
  <c r="D104" i="3"/>
  <c r="E104" i="3"/>
  <c r="F104" i="3"/>
  <c r="C104" i="3"/>
  <c r="B104" i="3"/>
  <c r="D92" i="3"/>
  <c r="E92" i="3"/>
  <c r="F92" i="3"/>
  <c r="C92" i="3"/>
  <c r="B92" i="3"/>
  <c r="D80" i="3"/>
  <c r="E80" i="3"/>
  <c r="F80" i="3"/>
  <c r="C80" i="3"/>
  <c r="B80" i="3"/>
  <c r="D68" i="3"/>
  <c r="E68" i="3"/>
  <c r="F68" i="3"/>
  <c r="C68" i="3"/>
  <c r="B68" i="3"/>
  <c r="B56" i="3"/>
  <c r="B138" i="3"/>
  <c r="B90" i="3"/>
  <c r="C90" i="3"/>
  <c r="D90" i="3"/>
  <c r="E90" i="3"/>
  <c r="F90" i="3"/>
  <c r="B66" i="3"/>
  <c r="C66" i="3"/>
  <c r="D66" i="3"/>
  <c r="E66" i="3"/>
  <c r="F66" i="3"/>
  <c r="B54" i="3"/>
  <c r="B42" i="3"/>
  <c r="C42" i="3"/>
  <c r="D42" i="3"/>
  <c r="E42" i="3"/>
  <c r="F42" i="3"/>
  <c r="B18" i="3"/>
  <c r="C18" i="3"/>
  <c r="D18" i="3"/>
  <c r="E18" i="3"/>
  <c r="F18" i="3"/>
  <c r="B78" i="3"/>
  <c r="C78" i="3"/>
  <c r="D78" i="3"/>
  <c r="E78" i="3"/>
  <c r="F78" i="3"/>
  <c r="B126" i="3"/>
  <c r="C126" i="3"/>
  <c r="D126" i="3"/>
  <c r="E126" i="3"/>
  <c r="F126" i="3"/>
  <c r="B147" i="3"/>
  <c r="N149" i="3"/>
  <c r="N137" i="3"/>
  <c r="N125" i="3"/>
  <c r="B114" i="3"/>
  <c r="C114" i="3"/>
  <c r="D114" i="3"/>
  <c r="E114" i="3"/>
  <c r="N113" i="3"/>
  <c r="N101" i="3"/>
  <c r="N89" i="3"/>
  <c r="N77" i="3"/>
  <c r="N65" i="3"/>
  <c r="N53" i="3"/>
  <c r="N41" i="3"/>
  <c r="B30" i="3"/>
  <c r="N29" i="3"/>
  <c r="N17" i="3"/>
  <c r="B6" i="3"/>
  <c r="C6" i="3"/>
  <c r="D6" i="3"/>
  <c r="E6" i="3"/>
  <c r="F6" i="3"/>
  <c r="N5" i="3"/>
  <c r="S1" i="3"/>
  <c r="F32" i="3"/>
  <c r="F44" i="3"/>
  <c r="E44" i="3"/>
  <c r="D44" i="3"/>
  <c r="C44" i="3"/>
  <c r="B44" i="3"/>
  <c r="E32" i="3"/>
  <c r="D32" i="3"/>
  <c r="C32" i="3"/>
  <c r="B32" i="3"/>
  <c r="F20" i="3"/>
  <c r="E20" i="3"/>
  <c r="D20" i="3"/>
  <c r="C20" i="3"/>
  <c r="B20" i="3"/>
  <c r="F8" i="3"/>
  <c r="E8" i="3"/>
  <c r="D8" i="3"/>
  <c r="C8" i="3"/>
  <c r="B8" i="3"/>
  <c r="B135" i="3"/>
  <c r="B123" i="3"/>
  <c r="B111" i="3"/>
  <c r="B99" i="3"/>
  <c r="B87" i="3"/>
  <c r="B75" i="3"/>
  <c r="B63" i="3"/>
  <c r="B51" i="3"/>
  <c r="B39" i="3"/>
  <c r="B27" i="3"/>
  <c r="B15" i="3"/>
  <c r="B3" i="3"/>
  <c r="C9" i="5"/>
  <c r="O9" i="5"/>
  <c r="N9" i="5"/>
  <c r="M9" i="5"/>
  <c r="L9" i="5"/>
  <c r="K9" i="5"/>
  <c r="J9" i="5"/>
  <c r="I9" i="5"/>
  <c r="H9" i="5"/>
  <c r="G9" i="5"/>
  <c r="F9" i="5"/>
  <c r="O7" i="5"/>
  <c r="N7" i="5"/>
  <c r="C7" i="5"/>
  <c r="E9" i="5"/>
  <c r="D9" i="5"/>
  <c r="D7" i="5"/>
  <c r="M7" i="5"/>
  <c r="L7" i="5"/>
  <c r="K7" i="5"/>
  <c r="J7" i="5"/>
  <c r="I7" i="5"/>
  <c r="H7" i="5"/>
  <c r="G7" i="5"/>
  <c r="F7" i="5"/>
  <c r="E7" i="5"/>
  <c r="G41" i="1"/>
  <c r="G42" i="1" s="1"/>
  <c r="F8" i="5" s="1"/>
  <c r="F41" i="1"/>
  <c r="F42" i="1" s="1"/>
  <c r="E8" i="5" s="1"/>
  <c r="E41" i="1"/>
  <c r="E42" i="1" s="1"/>
  <c r="D8" i="5" s="1"/>
  <c r="P41" i="1"/>
  <c r="P42" i="1" s="1"/>
  <c r="O8" i="5" s="1"/>
  <c r="O41" i="1"/>
  <c r="O42" i="1" s="1"/>
  <c r="N8" i="5" s="1"/>
  <c r="N41" i="1"/>
  <c r="N42" i="1" s="1"/>
  <c r="M8" i="5" s="1"/>
  <c r="L41" i="1"/>
  <c r="L42" i="1" s="1"/>
  <c r="K8" i="5" s="1"/>
  <c r="K41" i="1"/>
  <c r="K42" i="1" s="1"/>
  <c r="J8" i="5" s="1"/>
  <c r="J41" i="1"/>
  <c r="J42" i="1" s="1"/>
  <c r="I8" i="5" s="1"/>
  <c r="I41" i="1"/>
  <c r="I42" i="1" s="1"/>
  <c r="H8" i="5" s="1"/>
  <c r="H41" i="1"/>
  <c r="H42" i="1" s="1"/>
  <c r="G8" i="5" s="1"/>
  <c r="T14" i="1"/>
  <c r="P47" i="1"/>
  <c r="C44" i="1"/>
  <c r="O47" i="1"/>
  <c r="N47" i="1"/>
  <c r="M47" i="1"/>
  <c r="L47" i="1"/>
  <c r="K47" i="1"/>
  <c r="J47" i="1"/>
  <c r="I47" i="1"/>
  <c r="H47" i="1"/>
  <c r="G47" i="1"/>
  <c r="F47" i="1"/>
  <c r="E47" i="1"/>
  <c r="D47" i="1"/>
  <c r="P45" i="1"/>
  <c r="C43" i="1"/>
  <c r="O45" i="1"/>
  <c r="N45" i="1"/>
  <c r="M45" i="1"/>
  <c r="L45" i="1"/>
  <c r="K45" i="1"/>
  <c r="J45" i="1"/>
  <c r="I45" i="1"/>
  <c r="H45" i="1"/>
  <c r="G45" i="1"/>
  <c r="F45" i="1"/>
  <c r="E45" i="1"/>
  <c r="D45"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T5" i="1"/>
  <c r="T6" i="1"/>
  <c r="T7" i="1"/>
  <c r="T8" i="1"/>
  <c r="T9" i="1"/>
  <c r="T10" i="1"/>
  <c r="T11" i="1"/>
  <c r="T12" i="1"/>
  <c r="T13" i="1"/>
  <c r="T15" i="1"/>
  <c r="T16" i="1"/>
  <c r="T17" i="1"/>
  <c r="T18" i="1"/>
  <c r="T19" i="1"/>
  <c r="T20" i="1"/>
  <c r="T21" i="1"/>
  <c r="T22" i="1"/>
  <c r="T24" i="1"/>
  <c r="T25" i="1"/>
  <c r="T26" i="1"/>
  <c r="T27" i="1"/>
  <c r="T28" i="1"/>
  <c r="T29" i="1"/>
  <c r="T30" i="1"/>
  <c r="T31" i="1"/>
  <c r="T32" i="1"/>
  <c r="T33" i="1"/>
  <c r="T34" i="1"/>
  <c r="T35" i="1"/>
  <c r="T36" i="1"/>
  <c r="T37" i="1"/>
  <c r="T38" i="1"/>
  <c r="T39"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P40" i="1"/>
  <c r="K18" i="4" s="1"/>
  <c r="O40" i="1"/>
  <c r="K17" i="4" s="1"/>
  <c r="N40" i="1"/>
  <c r="K16" i="4" s="1"/>
  <c r="M40" i="1"/>
  <c r="K15" i="4" s="1"/>
  <c r="L40" i="1"/>
  <c r="K14" i="4" s="1"/>
  <c r="K40" i="1"/>
  <c r="K13" i="4" s="1"/>
  <c r="J40" i="1"/>
  <c r="K12" i="4" s="1"/>
  <c r="I40" i="1"/>
  <c r="K11" i="4" s="1"/>
  <c r="H40" i="1"/>
  <c r="K10" i="4" s="1"/>
  <c r="G40" i="1"/>
  <c r="K9" i="4" s="1"/>
  <c r="F40" i="1"/>
  <c r="K8" i="4" s="1"/>
  <c r="E40" i="1"/>
  <c r="K7" i="4" s="1"/>
  <c r="D40" i="1"/>
  <c r="Q37" i="1"/>
  <c r="Q36" i="1"/>
  <c r="Q35" i="1"/>
  <c r="Q8" i="1"/>
  <c r="Q18" i="1"/>
  <c r="Q10" i="1"/>
  <c r="Q9" i="1"/>
  <c r="Q5" i="1"/>
  <c r="Q4" i="1"/>
  <c r="Q39" i="1"/>
  <c r="Q38" i="1"/>
  <c r="Q34" i="1"/>
  <c r="Q33" i="1"/>
  <c r="Q32" i="1"/>
  <c r="Q31" i="1"/>
  <c r="Q30" i="1"/>
  <c r="Q29" i="1"/>
  <c r="Q28" i="1"/>
  <c r="Q27" i="1"/>
  <c r="Q26" i="1"/>
  <c r="Q25" i="1"/>
  <c r="Q24" i="1"/>
  <c r="Q23" i="1"/>
  <c r="Q22" i="1"/>
  <c r="Q20" i="1"/>
  <c r="Q19" i="1"/>
  <c r="Q17" i="1"/>
  <c r="Q16" i="1"/>
  <c r="Q15" i="1"/>
  <c r="Q14" i="1"/>
  <c r="Q13" i="1"/>
  <c r="Q12" i="1"/>
  <c r="Q11" i="1"/>
  <c r="Q7" i="1"/>
  <c r="Q6" i="1"/>
  <c r="K26" i="2"/>
  <c r="L26" i="2"/>
  <c r="R26" i="1" s="1"/>
  <c r="K27" i="2"/>
  <c r="L27" i="2" s="1"/>
  <c r="R27" i="1" s="1"/>
  <c r="K28" i="2"/>
  <c r="L28" i="2" s="1"/>
  <c r="R28" i="1" s="1"/>
  <c r="K29" i="2"/>
  <c r="L29" i="2" s="1"/>
  <c r="R29" i="1" s="1"/>
  <c r="K30" i="2"/>
  <c r="L30" i="2"/>
  <c r="R30" i="1" s="1"/>
  <c r="K31" i="2"/>
  <c r="L31" i="2" s="1"/>
  <c r="R31" i="1" s="1"/>
  <c r="K32" i="2"/>
  <c r="L32" i="2" s="1"/>
  <c r="R32" i="1" s="1"/>
  <c r="K33" i="2"/>
  <c r="L33" i="2" s="1"/>
  <c r="R33" i="1" s="1"/>
  <c r="K34" i="2"/>
  <c r="L34" i="2" s="1"/>
  <c r="R34" i="1" s="1"/>
  <c r="K35" i="2"/>
  <c r="L35" i="2" s="1"/>
  <c r="R35" i="1" s="1"/>
  <c r="K36" i="2"/>
  <c r="L36" i="2" s="1"/>
  <c r="R36" i="1" s="1"/>
  <c r="K37" i="2"/>
  <c r="L37" i="2" s="1"/>
  <c r="R37" i="1" s="1"/>
  <c r="K38" i="2"/>
  <c r="L38" i="2" s="1"/>
  <c r="R38" i="1" s="1"/>
  <c r="K39" i="2"/>
  <c r="L39" i="2" s="1"/>
  <c r="R39" i="1" s="1"/>
  <c r="K13" i="2"/>
  <c r="L13" i="2" s="1"/>
  <c r="R13" i="1" s="1"/>
  <c r="K14" i="2"/>
  <c r="L14" i="2" s="1"/>
  <c r="R14" i="1" s="1"/>
  <c r="K15" i="2"/>
  <c r="L15" i="2" s="1"/>
  <c r="R15" i="1" s="1"/>
  <c r="K16" i="2"/>
  <c r="L16" i="2" s="1"/>
  <c r="R16" i="1" s="1"/>
  <c r="K17" i="2"/>
  <c r="L17" i="2" s="1"/>
  <c r="R17" i="1" s="1"/>
  <c r="K19" i="2"/>
  <c r="L19" i="2" s="1"/>
  <c r="R19" i="1" s="1"/>
  <c r="K20" i="2"/>
  <c r="L20" i="2" s="1"/>
  <c r="R20" i="1" s="1"/>
  <c r="K21" i="2"/>
  <c r="L21" i="2" s="1"/>
  <c r="R21" i="1" s="1"/>
  <c r="K22" i="2"/>
  <c r="L22" i="2" s="1"/>
  <c r="R22" i="1" s="1"/>
  <c r="K23" i="2"/>
  <c r="L23" i="2" s="1"/>
  <c r="R23" i="1" s="1"/>
  <c r="K24" i="2"/>
  <c r="L24" i="2" s="1"/>
  <c r="R24" i="1" s="1"/>
  <c r="K25" i="2"/>
  <c r="L25" i="2"/>
  <c r="R25" i="1" s="1"/>
  <c r="K18" i="2"/>
  <c r="L18" i="2" s="1"/>
  <c r="R18" i="1" s="1"/>
  <c r="K5" i="2"/>
  <c r="L5" i="2" s="1"/>
  <c r="R5" i="1" s="1"/>
  <c r="I5" i="2"/>
  <c r="J5" i="2"/>
  <c r="K6" i="2"/>
  <c r="L6" i="2" s="1"/>
  <c r="R6" i="1" s="1"/>
  <c r="I6" i="2"/>
  <c r="J6" i="2" s="1"/>
  <c r="K7" i="2"/>
  <c r="L7" i="2" s="1"/>
  <c r="R7" i="1" s="1"/>
  <c r="I7" i="2"/>
  <c r="J7" i="2" s="1"/>
  <c r="K8" i="2"/>
  <c r="L8" i="2" s="1"/>
  <c r="R8" i="1" s="1"/>
  <c r="I8" i="2"/>
  <c r="J8" i="2" s="1"/>
  <c r="K9" i="2"/>
  <c r="L9" i="2" s="1"/>
  <c r="R9" i="1" s="1"/>
  <c r="K10" i="2"/>
  <c r="L10" i="2" s="1"/>
  <c r="R10" i="1" s="1"/>
  <c r="K11" i="2"/>
  <c r="L11" i="2" s="1"/>
  <c r="R11" i="1" s="1"/>
  <c r="K12" i="2"/>
  <c r="L12" i="2" s="1"/>
  <c r="R12" i="1" s="1"/>
  <c r="K4" i="2"/>
  <c r="L4" i="2" s="1"/>
  <c r="I4" i="2"/>
  <c r="J4" i="2" s="1"/>
  <c r="F11" i="4"/>
  <c r="E17" i="4"/>
  <c r="D17" i="4"/>
  <c r="C17" i="4"/>
  <c r="B17" i="4"/>
  <c r="F16" i="4"/>
  <c r="E16" i="4"/>
  <c r="D16" i="4"/>
  <c r="C16" i="4"/>
  <c r="B18" i="4"/>
  <c r="C18" i="4"/>
  <c r="D18" i="4"/>
  <c r="E18" i="4"/>
  <c r="B16" i="4"/>
  <c r="B15" i="4"/>
  <c r="C15" i="4"/>
  <c r="D15" i="4"/>
  <c r="E15" i="4"/>
  <c r="B14" i="4"/>
  <c r="C14" i="4"/>
  <c r="D14" i="4"/>
  <c r="E14" i="4"/>
  <c r="F14" i="4"/>
  <c r="B13" i="4"/>
  <c r="C13" i="4"/>
  <c r="D13" i="4"/>
  <c r="E13" i="4"/>
  <c r="F13" i="4"/>
  <c r="B12" i="4"/>
  <c r="C12" i="4"/>
  <c r="D12" i="4"/>
  <c r="E12" i="4"/>
  <c r="F12" i="4"/>
  <c r="B11" i="4"/>
  <c r="C11" i="4"/>
  <c r="D11" i="4"/>
  <c r="E11" i="4"/>
  <c r="B10" i="4"/>
  <c r="C10" i="4"/>
  <c r="D10" i="4"/>
  <c r="E10" i="4"/>
  <c r="F10" i="4"/>
  <c r="B9" i="4"/>
  <c r="C9" i="4"/>
  <c r="D9" i="4"/>
  <c r="E9" i="4"/>
  <c r="F9" i="4"/>
  <c r="B8" i="4"/>
  <c r="C8" i="4"/>
  <c r="D8" i="4"/>
  <c r="E8" i="4"/>
  <c r="F8" i="4"/>
  <c r="B7" i="4"/>
  <c r="C7" i="4"/>
  <c r="D7" i="4"/>
  <c r="E7" i="4"/>
  <c r="B6" i="4"/>
  <c r="C6" i="4"/>
  <c r="D6" i="4"/>
  <c r="E6" i="4"/>
  <c r="F6" i="4"/>
  <c r="G1" i="4"/>
  <c r="K6" i="4"/>
  <c r="G9" i="6"/>
  <c r="F9" i="6"/>
  <c r="E9" i="6"/>
  <c r="E78" i="7"/>
  <c r="E77" i="7"/>
  <c r="E76" i="7"/>
  <c r="E75" i="7"/>
  <c r="E74" i="7"/>
  <c r="E73" i="7"/>
  <c r="E71" i="7"/>
  <c r="D62" i="7"/>
  <c r="I9" i="2"/>
  <c r="J9" i="2" s="1"/>
  <c r="I10" i="2"/>
  <c r="J10" i="2" s="1"/>
  <c r="I11" i="2"/>
  <c r="J11" i="2" s="1"/>
  <c r="I12" i="2"/>
  <c r="J12" i="2" s="1"/>
  <c r="I13" i="2"/>
  <c r="J13" i="2" s="1"/>
  <c r="I14" i="2"/>
  <c r="J14" i="2" s="1"/>
  <c r="I15" i="2"/>
  <c r="J15" i="2" s="1"/>
  <c r="I18" i="2"/>
  <c r="J18" i="2" s="1"/>
  <c r="I17" i="2"/>
  <c r="J17" i="2" s="1"/>
  <c r="I16" i="2"/>
  <c r="J16" i="2" s="1"/>
  <c r="I36" i="2"/>
  <c r="J36" i="2" s="1"/>
  <c r="I37" i="2"/>
  <c r="J37" i="2" s="1"/>
  <c r="I35" i="2"/>
  <c r="J35" i="2" s="1"/>
  <c r="I39" i="2"/>
  <c r="J39" i="2" s="1"/>
  <c r="I38" i="2"/>
  <c r="J38" i="2" s="1"/>
  <c r="I34" i="2"/>
  <c r="J34" i="2" s="1"/>
  <c r="I33" i="2"/>
  <c r="J33" i="2" s="1"/>
  <c r="I31" i="2"/>
  <c r="J31" i="2" s="1"/>
  <c r="I23" i="2"/>
  <c r="J23" i="2" s="1"/>
  <c r="I22" i="2"/>
  <c r="J22" i="2" s="1"/>
  <c r="I21" i="2"/>
  <c r="J21" i="2" s="1"/>
  <c r="I20" i="2"/>
  <c r="J20" i="2" s="1"/>
  <c r="I19" i="2"/>
  <c r="J19" i="2" s="1"/>
  <c r="I24" i="2"/>
  <c r="J24" i="2" s="1"/>
  <c r="I25" i="2"/>
  <c r="J25" i="2" s="1"/>
  <c r="I26" i="2"/>
  <c r="J26" i="2" s="1"/>
  <c r="I27" i="2"/>
  <c r="J27" i="2" s="1"/>
  <c r="I28" i="2"/>
  <c r="J28" i="2" s="1"/>
  <c r="I29" i="2"/>
  <c r="J29" i="2" s="1"/>
  <c r="I30" i="2"/>
  <c r="J30" i="2" s="1"/>
  <c r="I32" i="2"/>
  <c r="J32" i="2" s="1"/>
  <c r="V41" i="1"/>
  <c r="G7" i="6" s="1"/>
  <c r="C115" i="3" l="1"/>
  <c r="C19" i="3"/>
  <c r="G48" i="1"/>
  <c r="M9" i="4"/>
  <c r="N15" i="3"/>
  <c r="N16" i="3" s="1"/>
  <c r="M17" i="4"/>
  <c r="F19" i="3"/>
  <c r="D31" i="3"/>
  <c r="E139" i="3"/>
  <c r="N75" i="3"/>
  <c r="N76" i="3" s="1"/>
  <c r="E151" i="3"/>
  <c r="T41" i="1"/>
  <c r="E7" i="6" s="1"/>
  <c r="E19" i="3"/>
  <c r="U41" i="1"/>
  <c r="F7" i="6" s="1"/>
  <c r="M7" i="4"/>
  <c r="M12" i="4"/>
  <c r="S41" i="1"/>
  <c r="D7" i="6" s="1"/>
  <c r="F48" i="1"/>
  <c r="I48" i="1"/>
  <c r="L48" i="1"/>
  <c r="D46" i="1"/>
  <c r="E127" i="3"/>
  <c r="B139" i="3"/>
  <c r="D151" i="3"/>
  <c r="R4" i="1"/>
  <c r="B24" i="4" s="1"/>
  <c r="K48" i="1"/>
  <c r="K46" i="1"/>
  <c r="G46" i="1"/>
  <c r="I46" i="1"/>
  <c r="O48" i="1"/>
  <c r="H46" i="1"/>
  <c r="M46" i="1"/>
  <c r="E46" i="1"/>
  <c r="D127" i="3"/>
  <c r="G127" i="3"/>
  <c r="D79" i="3"/>
  <c r="G31" i="3"/>
  <c r="F79" i="3"/>
  <c r="F139" i="3"/>
  <c r="D55" i="3"/>
  <c r="D139" i="3"/>
  <c r="E79" i="3"/>
  <c r="E48" i="1"/>
  <c r="D48" i="1"/>
  <c r="M16" i="4"/>
  <c r="N48" i="1"/>
  <c r="P48" i="1"/>
  <c r="F7" i="3"/>
  <c r="C139" i="3"/>
  <c r="P46" i="1"/>
  <c r="F46" i="1"/>
  <c r="J46" i="1"/>
  <c r="N46" i="1"/>
  <c r="J48" i="1"/>
  <c r="M48" i="1"/>
  <c r="B7" i="3"/>
  <c r="F67" i="3"/>
  <c r="O46" i="1"/>
  <c r="M8" i="4"/>
  <c r="M10" i="4"/>
  <c r="M11" i="4"/>
  <c r="M14" i="4"/>
  <c r="M15" i="4"/>
  <c r="L46" i="1"/>
  <c r="H48" i="1"/>
  <c r="B43" i="3"/>
  <c r="F103" i="3"/>
  <c r="F43" i="3"/>
  <c r="D67" i="3"/>
  <c r="M13" i="4"/>
  <c r="E43" i="3"/>
  <c r="E67" i="3"/>
  <c r="G55" i="3"/>
  <c r="D64" i="7"/>
  <c r="B127" i="3"/>
  <c r="C127" i="3"/>
  <c r="D19" i="3"/>
  <c r="B19" i="3"/>
  <c r="G7" i="3"/>
  <c r="E55" i="3"/>
  <c r="N3" i="3"/>
  <c r="N4" i="3" s="1"/>
  <c r="C7" i="3"/>
  <c r="E7" i="3"/>
  <c r="D115" i="3"/>
  <c r="B115" i="3"/>
  <c r="E91" i="3"/>
  <c r="C91" i="3"/>
  <c r="G43" i="3"/>
  <c r="B55" i="3"/>
  <c r="N51" i="3"/>
  <c r="N52" i="3" s="1"/>
  <c r="C55" i="3"/>
  <c r="F115" i="3"/>
  <c r="C103" i="3"/>
  <c r="Q40" i="1"/>
  <c r="E31" i="3"/>
  <c r="B31" i="3"/>
  <c r="C31" i="3"/>
  <c r="N27" i="3"/>
  <c r="N28" i="3" s="1"/>
  <c r="N87" i="3"/>
  <c r="N88" i="3" s="1"/>
  <c r="F127" i="3"/>
  <c r="N39" i="3"/>
  <c r="N40" i="3" s="1"/>
  <c r="D43" i="3"/>
  <c r="C43" i="3"/>
  <c r="F91" i="3"/>
  <c r="G91" i="3"/>
  <c r="H43" i="3"/>
  <c r="N63" i="3"/>
  <c r="N64" i="3" s="1"/>
  <c r="F55" i="3"/>
  <c r="D7" i="3"/>
  <c r="C67" i="3"/>
  <c r="E115" i="3"/>
  <c r="N123" i="3"/>
  <c r="N124" i="3" s="1"/>
  <c r="B67" i="3"/>
  <c r="M6" i="4"/>
  <c r="M18" i="4"/>
  <c r="F31" i="3"/>
  <c r="N111" i="3"/>
  <c r="N112" i="3" s="1"/>
  <c r="G67" i="3"/>
  <c r="K40" i="2"/>
  <c r="D91" i="3"/>
  <c r="I40" i="2"/>
  <c r="N99" i="3"/>
  <c r="N100" i="3" s="1"/>
  <c r="B79" i="3"/>
  <c r="C79" i="3"/>
  <c r="B91" i="3"/>
  <c r="N135" i="3"/>
  <c r="N136" i="3" s="1"/>
  <c r="H139" i="3"/>
  <c r="G139" i="3"/>
  <c r="D103" i="3"/>
  <c r="G103" i="3"/>
  <c r="B103" i="3"/>
  <c r="E103" i="3"/>
  <c r="N147" i="3"/>
  <c r="N148" i="3" s="1"/>
  <c r="G19" i="3"/>
  <c r="C151" i="3"/>
  <c r="B151" i="3"/>
  <c r="D7" i="7" l="1"/>
  <c r="B23" i="4"/>
  <c r="D10" i="7"/>
  <c r="B26" i="4"/>
  <c r="B27" i="4"/>
  <c r="D9" i="7"/>
  <c r="D11" i="7"/>
  <c r="D6" i="7"/>
  <c r="B22" i="4"/>
  <c r="D8" i="7"/>
  <c r="B25" i="4"/>
  <c r="R41" i="1"/>
  <c r="E4" i="7" s="1"/>
  <c r="M27" i="4" l="1"/>
  <c r="B28" i="4"/>
  <c r="E6" i="7"/>
  <c r="E11" i="7"/>
  <c r="E7" i="7"/>
  <c r="E8" i="7"/>
  <c r="E10"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S3" authorId="0" shapeId="0" xr:uid="{00000000-0006-0000-0000-000002000000}">
      <text>
        <r>
          <rPr>
            <b/>
            <sz val="8"/>
            <color indexed="81"/>
            <rFont val="Tahoma"/>
            <family val="2"/>
          </rPr>
          <t>Hier sehen Sie die Durchschnittwerte für die Kompetenzbereiche I bis IV.</t>
        </r>
      </text>
    </comment>
    <comment ref="C4" authorId="0" shapeId="0" xr:uid="{00000000-0006-0000-0000-000003000000}">
      <text>
        <r>
          <rPr>
            <b/>
            <sz val="8"/>
            <color indexed="81"/>
            <rFont val="Tahoma"/>
            <family val="2"/>
          </rPr>
          <t>Bitte eintragen:
1 = Schüler/-in ohne (Lese-) Rechtschreib-Störung
2 = Schüler/-in mit anerkannter (Lese-) Rechtschreib-Störung
Bei SuS mit anerkannter
(Lese-)Rechtschreib-Störung bitte die Spalten P und Q leer lassen (keine 0 eintragen)!</t>
        </r>
      </text>
    </comment>
    <comment ref="O4" authorId="1" shapeId="0" xr:uid="{00000000-0006-0000-0000-000004000000}">
      <text>
        <r>
          <rPr>
            <sz val="9"/>
            <color indexed="81"/>
            <rFont val="Tahoma"/>
            <family val="2"/>
          </rPr>
          <t>Bei SuS mit diagnostizierter RS-Störung (Spalte C=2) bitte keine Null eintragen, sondern frei lassen.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zwei Aufgaben werden die SuS mit 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7" authorId="1" shapeId="0" xr:uid="{00000000-0006-0000-0100-000003000000}">
      <text>
        <r>
          <rPr>
            <sz val="9"/>
            <color indexed="81"/>
            <rFont val="Tahoma"/>
            <charset val="1"/>
          </rPr>
          <t xml:space="preserve">Hier erscheint die Schülerzahl abzüglich der SuS mit diag. (Lese-)Rechtschreib-Störung. Falls die Zahl nicht stimmt, bitte kontrollieren, ob Sie bei der Datenerfassung dieser SuS auch die Spalten P und Q frei gelassen haben (falsch:  0 Punkte eintragen). </t>
        </r>
      </text>
    </comment>
    <comment ref="K27"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3"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6" authorId="0" shapeId="0" xr:uid="{00000000-0006-0000-0500-000003000000}">
      <text>
        <r>
          <rPr>
            <b/>
            <sz val="8"/>
            <color indexed="81"/>
            <rFont val="Tahoma"/>
            <family val="2"/>
          </rPr>
          <t>Hier die Schülerwerte aus dem Tabellenblatt "Datenerfassung" (Spalten D-P rechts vom Schülernamen) hineinkopieren:
1) Rechtsklick auf der Maus
2) Menüpunkt "Inhalte einfügen" im erscheinenden Menü wählen
3) im oberen Menü den Punkt "Werte" anklicken
4) "OK" klicken.</t>
        </r>
      </text>
    </comment>
    <comment ref="C9" authorId="0" shapeId="0" xr:uid="{00000000-0006-0000-0500-000004000000}">
      <text>
        <r>
          <rPr>
            <b/>
            <sz val="8"/>
            <color indexed="81"/>
            <rFont val="Tahoma"/>
            <family val="2"/>
          </rPr>
          <t>Die Werte für Bayern, die das ISB errechnet (isb.bayern.de &gt; Schularten &gt; Gymnasium &gt; Leistungserhebungen &gt; Jahrgangsstufentests &gt; Deutsch), bitte in das Blatt "Landeswerte" (s. u. rechts)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aus dem Datenblatt "Datenerfassung" (Spalten T-W rechts vom Schülernamen) hineinkopieren: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ggf. die Werte eingeben, die von der Fachschaftsleitung ermittelt werden!</t>
        </r>
      </text>
    </comment>
    <comment ref="D9" authorId="0" shapeId="0" xr:uid="{00000000-0006-0000-0600-000005000000}">
      <text>
        <r>
          <rPr>
            <b/>
            <sz val="8"/>
            <color indexed="81"/>
            <rFont val="Tahoma"/>
            <family val="2"/>
          </rPr>
          <t>Die Werte für Bayern , die das ISB errechnet (isb.bayern.de &gt; Schularten &gt; Gymnasium &gt; Leistungserhebungen &gt; Jahrgangsstufentests &gt; Deutsch),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6" authorId="0" shapeId="0" xr:uid="{00000000-0006-0000-0700-00000100000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<sst xmlns="http://schemas.openxmlformats.org/spreadsheetml/2006/main" count="254" uniqueCount="109">
  <si>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</si>
  <si>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</si>
  <si>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</si>
  <si>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</si>
  <si>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</si>
  <si>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</si>
  <si>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</si>
  <si>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</si>
  <si>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</si>
  <si>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</si>
  <si>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</si>
  <si>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</si>
  <si>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</si>
  <si>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</si>
  <si>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</si>
  <si>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</si>
  <si>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</si>
  <si>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</si>
  <si>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</si>
  <si>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</si>
  <si>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t>
  </si>
  <si>
    <t>A</t>
  </si>
  <si>
    <t>allgemein</t>
  </si>
  <si>
    <t>K I</t>
  </si>
  <si>
    <t>K II</t>
  </si>
  <si>
    <t>K III</t>
  </si>
  <si>
    <t>K IV</t>
  </si>
  <si>
    <t>0 BE</t>
  </si>
  <si>
    <t>1 BE</t>
  </si>
  <si>
    <t>2 BE</t>
  </si>
  <si>
    <t>3 BE</t>
  </si>
  <si>
    <t>4 BE</t>
  </si>
  <si>
    <t>5 BE</t>
  </si>
  <si>
    <t>6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</si>
  <si>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</si>
  <si>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</si>
  <si>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</si>
  <si>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</si>
  <si>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</si>
  <si>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</si>
  <si>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</si>
  <si>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</si>
  <si>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</si>
  <si>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</si>
  <si>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</si>
  <si>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</si>
  <si>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</si>
  <si>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</si>
  <si>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</si>
  <si>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</si>
  <si>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</si>
  <si>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</si>
  <si>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</si>
  <si>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</si>
  <si>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</si>
  <si>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</si>
  <si>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</si>
  <si>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</si>
  <si>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</si>
  <si>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</si>
  <si>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</si>
  <si>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</si>
  <si>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</si>
  <si>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</si>
  <si>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</si>
  <si>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</si>
  <si>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</si>
  <si>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</si>
  <si>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</si>
  <si>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Kompetenzbereich III:</t>
  </si>
  <si>
    <t>Kompetenzbereich IV:</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</si>
  <si>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</si>
  <si>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</si>
  <si>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</si>
  <si>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</si>
  <si>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</si>
  <si>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Sie können den Schutz der Tabellenblätter mit dem Kennwort "test" aufheben. Dies ist aber im Rahmen der gedachten Nutzung der Maske nicht erforderlich.</t>
  </si>
  <si>
    <t>Die landesweiten Werte, die das Referat Deutsch am Gymnasium nach der Auswertung auf seiner Homepage bereitstellt, können hier hineinkopiert werden (Anleitung Zelle C6 unten). Sie werden dann automatisch in alle Tabellenblätter übertragen.</t>
  </si>
  <si>
    <t>Felder mit roten Markierungen enthalten Hinweise!</t>
  </si>
  <si>
    <t>7 BE</t>
  </si>
  <si>
    <t>8 BE</t>
  </si>
  <si>
    <t>individuelles Aufgabenprofil</t>
  </si>
  <si>
    <t>individuelles Kompetenzprofil</t>
  </si>
  <si>
    <t>Bitte Spalte C ausfüllen, sonst keine Summe/Note möglich!</t>
  </si>
  <si>
    <t>Datenerfassung Jgst. 6</t>
  </si>
  <si>
    <t xml:space="preserve"> Dies ist aber im Rahmen der gedachten Nutzung der Maske nicht erforderlich.</t>
  </si>
  <si>
    <t>Sie können den Schutz der Tabellenblätter mit dem Kennwort "test" aufheben.</t>
  </si>
  <si>
    <t>keine 0 Punkte  eintragen!</t>
  </si>
  <si>
    <t>SuS mit Rechtschreibstörung</t>
  </si>
  <si>
    <t>(L)RS-Störung</t>
  </si>
  <si>
    <t>davon SuS mit (Lese-) Rechtschreib-Störung</t>
  </si>
  <si>
    <r>
      <t xml:space="preserve">Summe erreichte Punkte </t>
    </r>
    <r>
      <rPr>
        <b/>
        <sz val="9"/>
        <rFont val="Arial"/>
        <family val="2"/>
      </rPr>
      <t>ohne SuS mit (Lese-) Rechtschreib-Störung</t>
    </r>
  </si>
  <si>
    <r>
      <t>Lösungsgrad</t>
    </r>
    <r>
      <rPr>
        <b/>
        <sz val="9"/>
        <rFont val="Arial"/>
        <family val="2"/>
      </rPr>
      <t xml:space="preserve"> ohne SuS mit (Lese-)Rechtschreib-Störung</t>
    </r>
  </si>
  <si>
    <r>
      <t xml:space="preserve">Summe erreichte Punkte </t>
    </r>
    <r>
      <rPr>
        <b/>
        <sz val="9"/>
        <rFont val="Arial"/>
        <family val="2"/>
      </rPr>
      <t xml:space="preserve"> nur SuS mit (Lese-) Rechtschreib-Störung</t>
    </r>
  </si>
  <si>
    <r>
      <t xml:space="preserve">Lösungsgrad </t>
    </r>
    <r>
      <rPr>
        <b/>
        <sz val="9"/>
        <rFont val="Arial"/>
        <family val="2"/>
      </rPr>
      <t>nur SuS mit (Lese-)Rechtschreib-Störung</t>
    </r>
  </si>
  <si>
    <t xml:space="preserve">Hier erscheint die Schülerzahl abzüglich der SuS mit (Lese-)Rechtschreib-Störung. </t>
  </si>
  <si>
    <t xml:space="preserve">Falls die Zahl nicht stimmt, bitte kontrollieren, ob Sie bei der Datenerfassung der SuS mit (Lese-)Rechtschreib-Störung  </t>
  </si>
  <si>
    <t>Diese Daten werden an die Fachschaftsleitung übermittelt (Informationen Zelle B6). Die Berechnung erfolgt automatisch.</t>
  </si>
  <si>
    <t>Hier können Sie individuelle Kompetenzprofile erstellen. Geben Sie Namen und Vornamen des Schülers ein und kopieren Sie die Werte der Kompetenzbereiche aus dem Blatt "Datenerfassung" hierher. Zur Erweiterung des Profils können Sie überdies die Werte der Klasse hinzuziehen, die die Fachschaftsleitung ermittelt hat. Falls Sie die Landeswerte in das betreffende Tabellenblatt eingegeben haben, erscheinen diese automatisch im Diagramm.</t>
  </si>
  <si>
    <t>Zum Vergleich von Klasse und Schule benötigen Sie die Daten aus der Maske der Fachschaftsleitung (Tabellenblatt "Datenübermittlung"). Sie können die Daten entweder kopieren oder von Hand eingeben.</t>
  </si>
  <si>
    <t>Zum Vergleich von Klasse und bayernweiten Ergebnissen müssen Sie die landesweiten Werte, die das Referat Deutsch am Gymnasium nach der Auswertung auf seiner Homepage bereitstellt (www.isb.bayern.de &gt; Schularten &gt; Gymnasium &gt; Leistungserhebungen &gt; Jahrgangsstufentests &gt; Deutsch), in das Tabellenblatt "Landeswerte" (s. u., ganz rechts) hineinkopiert werden. Die Landeswerte werden dann automatisch in alle Tabellenblätter übertragen.</t>
  </si>
  <si>
    <t>vgl. www.isb.bayern.de &gt; Schularten &gt; Gymnasium &gt; Leistungserhebungen &gt; Jahrgangsstufentests &gt; Deutsch</t>
  </si>
  <si>
    <t>auch die Spalten O und P frei gelassen haben.</t>
  </si>
  <si>
    <t xml:space="preserve">Bei SuS mit anerkannter (Lese-)Rechtschreib-Störung (Spalte C=2) die Spalten O und P frei lassen, </t>
  </si>
  <si>
    <t>Texte verstehen und nutzen</t>
  </si>
  <si>
    <t>Sprachgebrauch untersuchen und reflektieren</t>
  </si>
  <si>
    <t>Sprachliche Strukturen untersuchen und reflektieren</t>
  </si>
  <si>
    <t>Richtig schreiben</t>
  </si>
  <si>
    <t>Jahrgangsstufentest Deutsch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</si>
</sst>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ont>
    <font>
      <sz val="10"/>
      <name val="Arial"/>
      <family val="2"/>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9"/>
      <name val="Arial"/>
      <family val="2"/>
    </font>
    <font>
      <b/>
      <sz val="14"/>
      <name val="Arial"/>
      <family val="2"/>
    </font>
    <font>
      <sz val="9"/>
      <color indexed="81"/>
      <name val="Tahoma"/>
      <family val="2"/>
    </font>
    <font>
      <sz val="10"/>
      <color rgb="FF00B050"/>
      <name val="Arial"/>
      <family val="2"/>
    </font>
    <font>
      <sz val="9"/>
      <color indexed="81"/>
      <name val="Tahoma"/>
      <charset val="1"/>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47"/>
        <bgColor indexed="64"/>
      </patternFill>
    </fill>
    <fill>
      <patternFill patternType="solid">
        <fgColor indexed="65"/>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00FFFF"/>
        <bgColor indexed="64"/>
      </patternFill>
    </fill>
    <fill>
      <patternFill patternType="solid">
        <fgColor rgb="FFFFFF00"/>
        <bgColor indexed="64"/>
      </patternFill>
    </fill>
  </fills>
  <borders count="7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ck">
        <color rgb="FFFF0000"/>
      </bottom>
      <diagonal/>
    </border>
    <border>
      <left/>
      <right style="medium">
        <color indexed="64"/>
      </right>
      <top/>
      <bottom style="thick">
        <color rgb="FFFF0000"/>
      </bottom>
      <diagonal/>
    </border>
    <border>
      <left style="medium">
        <color indexed="64"/>
      </left>
      <right/>
      <top style="thick">
        <color rgb="FFFF0000"/>
      </top>
      <bottom/>
      <diagonal/>
    </border>
    <border>
      <left/>
      <right/>
      <top style="thick">
        <color rgb="FFFF0000"/>
      </top>
      <bottom/>
      <diagonal/>
    </border>
  </borders>
  <cellStyleXfs count="1">
    <xf numFmtId="0" fontId="0" fillId="0" borderId="0"/>
  </cellStyleXfs>
  <cellXfs count="301">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4" fillId="3" borderId="15" xfId="0" applyFont="1" applyFill="1" applyBorder="1" applyAlignment="1">
      <alignment wrapText="1"/>
    </xf>
    <xf numFmtId="0" fontId="5" fillId="6" borderId="5" xfId="0" applyFont="1" applyFill="1" applyBorder="1" applyAlignment="1">
      <alignment wrapText="1"/>
    </xf>
    <xf numFmtId="0" fontId="4" fillId="3" borderId="16" xfId="0" applyFont="1" applyFill="1" applyBorder="1" applyAlignment="1">
      <alignment wrapText="1"/>
    </xf>
    <xf numFmtId="0" fontId="5" fillId="3" borderId="16" xfId="0" applyFont="1" applyFill="1" applyBorder="1" applyAlignment="1">
      <alignment horizontal="center" wrapText="1"/>
    </xf>
    <xf numFmtId="0" fontId="5" fillId="0" borderId="16" xfId="0" applyFont="1" applyBorder="1" applyAlignment="1">
      <alignment wrapText="1"/>
    </xf>
    <xf numFmtId="0" fontId="5" fillId="0" borderId="17" xfId="0" applyFont="1" applyBorder="1"/>
    <xf numFmtId="0" fontId="5" fillId="6" borderId="18" xfId="0" applyFont="1" applyFill="1" applyBorder="1" applyAlignment="1">
      <alignment wrapText="1"/>
    </xf>
    <xf numFmtId="0" fontId="5" fillId="6" borderId="3" xfId="0" applyFont="1" applyFill="1" applyBorder="1"/>
    <xf numFmtId="0" fontId="5" fillId="0" borderId="19" xfId="0" applyFont="1" applyBorder="1" applyAlignment="1">
      <alignment wrapText="1"/>
    </xf>
    <xf numFmtId="0" fontId="5" fillId="0" borderId="1" xfId="0" applyFont="1" applyBorder="1"/>
    <xf numFmtId="0" fontId="5" fillId="4" borderId="0" xfId="0" applyFont="1" applyFill="1"/>
    <xf numFmtId="0" fontId="5" fillId="3" borderId="20" xfId="0" applyFont="1" applyFill="1" applyBorder="1" applyAlignment="1">
      <alignment wrapText="1"/>
    </xf>
    <xf numFmtId="0" fontId="4" fillId="6" borderId="21" xfId="0" applyFont="1" applyFill="1" applyBorder="1" applyAlignment="1">
      <alignment wrapText="1"/>
    </xf>
    <xf numFmtId="0" fontId="4" fillId="3" borderId="22" xfId="0" applyFont="1" applyFill="1" applyBorder="1" applyAlignment="1">
      <alignment wrapText="1"/>
    </xf>
    <xf numFmtId="0" fontId="5" fillId="3" borderId="23" xfId="0" applyFont="1" applyFill="1" applyBorder="1" applyAlignment="1">
      <alignment horizontal="center" wrapText="1"/>
    </xf>
    <xf numFmtId="0" fontId="5" fillId="3" borderId="24" xfId="0" applyFont="1" applyFill="1" applyBorder="1" applyAlignment="1">
      <alignment horizontal="center"/>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7" xfId="0" applyFont="1" applyFill="1" applyBorder="1" applyAlignment="1" applyProtection="1">
      <alignment horizontal="center"/>
      <protection locked="0"/>
    </xf>
    <xf numFmtId="0" fontId="5" fillId="4" borderId="0" xfId="0" applyFont="1" applyFill="1" applyAlignment="1">
      <alignment horizontal="center"/>
    </xf>
    <xf numFmtId="0" fontId="5" fillId="4" borderId="4" xfId="0" applyFont="1" applyFill="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164" fontId="5" fillId="6" borderId="30" xfId="0" applyNumberFormat="1" applyFont="1" applyFill="1" applyBorder="1" applyAlignment="1">
      <alignment horizontal="center"/>
    </xf>
    <xf numFmtId="164" fontId="5" fillId="6" borderId="3" xfId="0" applyNumberFormat="1" applyFont="1" applyFill="1" applyBorder="1" applyAlignment="1">
      <alignment horizontal="center"/>
    </xf>
    <xf numFmtId="0" fontId="5" fillId="0" borderId="31" xfId="0" applyFont="1" applyBorder="1" applyAlignment="1">
      <alignment horizontal="center"/>
    </xf>
    <xf numFmtId="0" fontId="5" fillId="0" borderId="1" xfId="0" applyFont="1" applyBorder="1" applyAlignment="1">
      <alignment horizontal="center"/>
    </xf>
    <xf numFmtId="0" fontId="5" fillId="3" borderId="32" xfId="0" applyFont="1" applyFill="1" applyBorder="1" applyAlignment="1">
      <alignment wrapText="1"/>
    </xf>
    <xf numFmtId="0" fontId="5" fillId="3" borderId="33" xfId="0" applyFont="1" applyFill="1" applyBorder="1" applyAlignment="1">
      <alignment horizontal="center"/>
    </xf>
    <xf numFmtId="0" fontId="5" fillId="3" borderId="34" xfId="0" applyFont="1" applyFill="1" applyBorder="1" applyAlignment="1">
      <alignment horizontal="center"/>
    </xf>
    <xf numFmtId="2" fontId="5" fillId="3" borderId="35" xfId="0" applyNumberFormat="1" applyFont="1" applyFill="1" applyBorder="1" applyAlignment="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7" xfId="0" applyFont="1" applyFill="1" applyBorder="1" applyAlignment="1">
      <alignment horizontal="center"/>
    </xf>
    <xf numFmtId="0" fontId="5" fillId="8" borderId="27" xfId="0" applyFont="1" applyFill="1" applyBorder="1"/>
    <xf numFmtId="1" fontId="0" fillId="0" borderId="3" xfId="0" applyNumberFormat="1" applyBorder="1"/>
    <xf numFmtId="0" fontId="0" fillId="5" borderId="18" xfId="0" applyFill="1" applyBorder="1" applyAlignment="1">
      <alignment horizontal="center"/>
    </xf>
    <xf numFmtId="0" fontId="0" fillId="5" borderId="15" xfId="0" applyFill="1" applyBorder="1" applyAlignment="1">
      <alignment horizontal="center"/>
    </xf>
    <xf numFmtId="0" fontId="0" fillId="6" borderId="15" xfId="0" applyFill="1" applyBorder="1" applyAlignment="1">
      <alignment horizontal="center"/>
    </xf>
    <xf numFmtId="0" fontId="0" fillId="0" borderId="15" xfId="0" applyBorder="1" applyAlignment="1">
      <alignment horizontal="left" vertical="top" wrapText="1"/>
    </xf>
    <xf numFmtId="0" fontId="0" fillId="0" borderId="32" xfId="0" applyBorder="1"/>
    <xf numFmtId="0" fontId="0" fillId="0" borderId="15" xfId="0" applyBorder="1" applyAlignment="1">
      <alignment horizontal="left"/>
    </xf>
    <xf numFmtId="0" fontId="0" fillId="0" borderId="18" xfId="0" applyBorder="1" applyAlignment="1">
      <alignment horizontal="left" wrapText="1"/>
    </xf>
    <xf numFmtId="0" fontId="0" fillId="0" borderId="15" xfId="0" applyBorder="1" applyAlignment="1">
      <alignment horizontal="left" wrapText="1"/>
    </xf>
    <xf numFmtId="0" fontId="0" fillId="0" borderId="18" xfId="0" applyBorder="1" applyAlignment="1">
      <alignment horizontal="center"/>
    </xf>
    <xf numFmtId="0" fontId="0" fillId="0" borderId="15" xfId="0" applyBorder="1" applyAlignment="1">
      <alignment horizontal="center"/>
    </xf>
    <xf numFmtId="0" fontId="0" fillId="0" borderId="32" xfId="0" applyBorder="1" applyAlignment="1">
      <alignment horizontal="center" vertical="top"/>
    </xf>
    <xf numFmtId="0" fontId="0" fillId="0" borderId="18" xfId="0" applyBorder="1" applyAlignment="1">
      <alignment horizontal="left"/>
    </xf>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xf numFmtId="0" fontId="9" fillId="0" borderId="3" xfId="0" applyFont="1" applyBorder="1"/>
    <xf numFmtId="0" fontId="10" fillId="0" borderId="0" xfId="0" applyFont="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7" xfId="0" applyFont="1" applyFill="1" applyBorder="1" applyAlignment="1" applyProtection="1">
      <alignment horizontal="center" vertical="center" wrapText="1"/>
      <protection locked="0"/>
    </xf>
    <xf numFmtId="1" fontId="5" fillId="3" borderId="24"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41" xfId="0" applyFont="1" applyFill="1" applyBorder="1" applyAlignment="1">
      <alignment horizontal="center"/>
    </xf>
    <xf numFmtId="164" fontId="5" fillId="6" borderId="34" xfId="0" applyNumberFormat="1" applyFont="1" applyFill="1" applyBorder="1" applyAlignment="1">
      <alignment horizontal="center"/>
    </xf>
    <xf numFmtId="164" fontId="5" fillId="6" borderId="26" xfId="0" applyNumberFormat="1" applyFont="1" applyFill="1" applyBorder="1" applyAlignment="1">
      <alignment horizontal="center"/>
    </xf>
    <xf numFmtId="0" fontId="5" fillId="3" borderId="42" xfId="0" applyFont="1" applyFill="1" applyBorder="1" applyAlignment="1">
      <alignment horizontal="center"/>
    </xf>
    <xf numFmtId="0" fontId="5" fillId="3" borderId="35"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5" fillId="3" borderId="43" xfId="0" applyFont="1" applyFill="1" applyBorder="1" applyAlignment="1">
      <alignment horizontal="center"/>
    </xf>
    <xf numFmtId="0" fontId="12" fillId="4" borderId="0" xfId="0" applyFont="1" applyFill="1" applyAlignment="1">
      <alignment horizontal="center"/>
    </xf>
    <xf numFmtId="0" fontId="0" fillId="0" borderId="0" xfId="0" applyAlignment="1">
      <alignment horizontal="left" wrapText="1"/>
    </xf>
    <xf numFmtId="0" fontId="0" fillId="9" borderId="0" xfId="0" applyFill="1"/>
    <xf numFmtId="0" fontId="0" fillId="9" borderId="5" xfId="0" applyFill="1" applyBorder="1" applyAlignment="1">
      <alignment horizontal="center"/>
    </xf>
    <xf numFmtId="0" fontId="0" fillId="9" borderId="8" xfId="0" applyFill="1" applyBorder="1" applyAlignment="1">
      <alignment horizontal="center"/>
    </xf>
    <xf numFmtId="0" fontId="15" fillId="0" borderId="44" xfId="0" applyFont="1" applyBorder="1" applyAlignment="1">
      <alignment horizontal="center"/>
    </xf>
    <xf numFmtId="0" fontId="15" fillId="0" borderId="20" xfId="0" applyFont="1" applyBorder="1" applyAlignment="1">
      <alignment horizontal="center"/>
    </xf>
    <xf numFmtId="0" fontId="15" fillId="0" borderId="19" xfId="0" applyFont="1" applyBorder="1" applyAlignment="1">
      <alignment horizontal="center"/>
    </xf>
    <xf numFmtId="2" fontId="15" fillId="0" borderId="18" xfId="0" applyNumberFormat="1" applyFont="1" applyBorder="1" applyAlignment="1">
      <alignment horizontal="center"/>
    </xf>
    <xf numFmtId="0" fontId="15" fillId="0" borderId="18" xfId="0" applyFont="1" applyBorder="1" applyAlignment="1">
      <alignment horizontal="center"/>
    </xf>
    <xf numFmtId="0" fontId="15" fillId="0" borderId="8" xfId="0" applyFont="1" applyBorder="1" applyAlignment="1">
      <alignment horizontal="center"/>
    </xf>
    <xf numFmtId="0" fontId="15" fillId="0" borderId="15" xfId="0" applyFont="1" applyBorder="1" applyAlignment="1">
      <alignment horizontal="center"/>
    </xf>
    <xf numFmtId="0" fontId="15" fillId="0" borderId="32" xfId="0" applyFont="1" applyBorder="1" applyAlignment="1">
      <alignment horizontal="center"/>
    </xf>
    <xf numFmtId="0" fontId="17" fillId="0" borderId="0" xfId="0" applyFont="1"/>
    <xf numFmtId="0" fontId="18" fillId="4" borderId="0" xfId="0" applyFont="1" applyFill="1" applyAlignment="1">
      <alignment vertical="center"/>
    </xf>
    <xf numFmtId="0" fontId="5" fillId="4" borderId="0" xfId="0" applyFont="1" applyFill="1" applyAlignment="1">
      <alignment vertical="center"/>
    </xf>
    <xf numFmtId="0" fontId="16" fillId="4" borderId="0" xfId="0" applyFont="1" applyFill="1" applyAlignment="1">
      <alignment vertical="center"/>
    </xf>
    <xf numFmtId="0" fontId="5" fillId="4" borderId="11" xfId="0" applyFont="1" applyFill="1" applyBorder="1" applyAlignment="1">
      <alignment horizontal="center"/>
    </xf>
    <xf numFmtId="49" fontId="0" fillId="0" borderId="0" xfId="0" applyNumberFormat="1" applyAlignment="1">
      <alignment wrapText="1"/>
    </xf>
    <xf numFmtId="0" fontId="12" fillId="0" borderId="0" xfId="0" applyFont="1"/>
    <xf numFmtId="0" fontId="12" fillId="4" borderId="45" xfId="0" applyFont="1" applyFill="1" applyBorder="1" applyAlignment="1">
      <alignment horizontal="center"/>
    </xf>
    <xf numFmtId="0" fontId="12" fillId="4" borderId="32" xfId="0" applyFont="1" applyFill="1" applyBorder="1" applyAlignment="1">
      <alignment horizontal="center"/>
    </xf>
    <xf numFmtId="0" fontId="12" fillId="4" borderId="15" xfId="0" applyFont="1" applyFill="1" applyBorder="1" applyAlignment="1">
      <alignment horizontal="center"/>
    </xf>
    <xf numFmtId="0" fontId="12" fillId="5" borderId="45" xfId="0" applyFont="1" applyFill="1" applyBorder="1" applyAlignment="1">
      <alignment horizontal="center"/>
    </xf>
    <xf numFmtId="0" fontId="12" fillId="6" borderId="45" xfId="0" applyFont="1" applyFill="1" applyBorder="1" applyAlignment="1">
      <alignment horizontal="center"/>
    </xf>
    <xf numFmtId="0" fontId="12" fillId="0" borderId="20" xfId="0" applyFont="1" applyBorder="1"/>
    <xf numFmtId="0" fontId="12" fillId="0" borderId="20" xfId="0" applyFont="1" applyBorder="1" applyProtection="1">
      <protection locked="0"/>
    </xf>
    <xf numFmtId="0" fontId="12" fillId="0" borderId="0" xfId="0" applyFont="1" applyProtection="1">
      <protection locked="0"/>
    </xf>
    <xf numFmtId="0" fontId="12" fillId="0" borderId="5" xfId="0" applyFont="1" applyBorder="1"/>
    <xf numFmtId="0" fontId="12" fillId="4" borderId="32" xfId="0" applyFont="1" applyFill="1" applyBorder="1" applyAlignment="1" applyProtection="1">
      <alignment horizontal="center"/>
      <protection locked="0"/>
    </xf>
    <xf numFmtId="0" fontId="12" fillId="5" borderId="15" xfId="0" applyFont="1" applyFill="1" applyBorder="1" applyAlignment="1">
      <alignment horizontal="center"/>
    </xf>
    <xf numFmtId="0" fontId="12" fillId="6" borderId="15" xfId="0" applyFont="1" applyFill="1" applyBorder="1" applyAlignment="1">
      <alignment horizontal="center"/>
    </xf>
    <xf numFmtId="0" fontId="12" fillId="6" borderId="18" xfId="0" applyFont="1" applyFill="1" applyBorder="1" applyAlignment="1">
      <alignment horizontal="center"/>
    </xf>
    <xf numFmtId="0" fontId="15" fillId="0" borderId="21" xfId="0" applyFont="1" applyBorder="1" applyAlignment="1">
      <alignment horizontal="center"/>
    </xf>
    <xf numFmtId="164" fontId="15" fillId="0" borderId="15" xfId="0" applyNumberFormat="1" applyFont="1" applyBorder="1" applyAlignment="1">
      <alignment horizontal="center"/>
    </xf>
    <xf numFmtId="0" fontId="16" fillId="0" borderId="0" xfId="0" applyFont="1" applyAlignment="1">
      <alignment horizontal="center"/>
    </xf>
    <xf numFmtId="0" fontId="0" fillId="7" borderId="15" xfId="0" applyFill="1" applyBorder="1" applyProtection="1">
      <protection locked="0"/>
    </xf>
    <xf numFmtId="0" fontId="0" fillId="7" borderId="21" xfId="0" applyFill="1" applyBorder="1" applyAlignment="1" applyProtection="1">
      <alignment horizontal="center"/>
      <protection locked="0"/>
    </xf>
    <xf numFmtId="0" fontId="0" fillId="7" borderId="15" xfId="0" applyFill="1" applyBorder="1" applyAlignment="1" applyProtection="1">
      <alignment horizontal="center"/>
      <protection locked="0"/>
    </xf>
    <xf numFmtId="164" fontId="0" fillId="0" borderId="15" xfId="0" applyNumberFormat="1" applyBorder="1" applyAlignment="1">
      <alignment horizontal="center" vertical="center"/>
    </xf>
    <xf numFmtId="164" fontId="1" fillId="0" borderId="19"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2" fillId="0" borderId="46" xfId="0" applyFont="1" applyBorder="1"/>
    <xf numFmtId="0" fontId="1" fillId="9" borderId="0" xfId="0" applyFont="1" applyFill="1"/>
    <xf numFmtId="0" fontId="12" fillId="4" borderId="15" xfId="0" applyFont="1" applyFill="1" applyBorder="1" applyProtection="1">
      <protection locked="0"/>
    </xf>
    <xf numFmtId="2" fontId="15" fillId="0" borderId="0" xfId="0" applyNumberFormat="1" applyFont="1" applyAlignment="1">
      <alignment horizontal="center"/>
    </xf>
    <xf numFmtId="0" fontId="0" fillId="0" borderId="0" xfId="0" applyAlignment="1">
      <alignment horizontal="center" vertical="center" wrapText="1"/>
    </xf>
    <xf numFmtId="0" fontId="15" fillId="5" borderId="32" xfId="0" applyFont="1" applyFill="1" applyBorder="1" applyAlignment="1" applyProtection="1">
      <alignment horizontal="center"/>
      <protection locked="0"/>
    </xf>
    <xf numFmtId="0" fontId="15" fillId="5" borderId="8" xfId="0" applyFont="1" applyFill="1" applyBorder="1" applyAlignment="1" applyProtection="1">
      <alignment horizontal="center"/>
      <protection locked="0"/>
    </xf>
    <xf numFmtId="164" fontId="5" fillId="6" borderId="33" xfId="0" applyNumberFormat="1" applyFont="1" applyFill="1" applyBorder="1" applyAlignment="1">
      <alignment horizontal="center"/>
    </xf>
    <xf numFmtId="0" fontId="5" fillId="4" borderId="1" xfId="0" applyFont="1" applyFill="1" applyBorder="1" applyAlignment="1">
      <alignment horizontal="center"/>
    </xf>
    <xf numFmtId="0" fontId="0" fillId="4" borderId="44" xfId="0" applyFill="1" applyBorder="1" applyAlignment="1">
      <alignment horizontal="center"/>
    </xf>
    <xf numFmtId="0" fontId="0" fillId="9" borderId="4" xfId="0" applyFill="1" applyBorder="1" applyAlignment="1">
      <alignment horizontal="center"/>
    </xf>
    <xf numFmtId="164" fontId="0" fillId="7" borderId="21" xfId="0" applyNumberFormat="1" applyFill="1" applyBorder="1" applyAlignment="1" applyProtection="1">
      <alignment horizontal="center"/>
      <protection locked="0"/>
    </xf>
    <xf numFmtId="164" fontId="1" fillId="0" borderId="15" xfId="0" applyNumberFormat="1" applyFont="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Border="1" applyAlignment="1">
      <alignment horizontal="center"/>
    </xf>
    <xf numFmtId="0" fontId="12" fillId="10" borderId="15" xfId="0" applyFont="1" applyFill="1" applyBorder="1" applyAlignment="1" applyProtection="1">
      <alignment horizontal="center"/>
      <protection locked="0"/>
    </xf>
    <xf numFmtId="164" fontId="12" fillId="5" borderId="32" xfId="0" applyNumberFormat="1" applyFont="1" applyFill="1" applyBorder="1" applyAlignment="1" applyProtection="1">
      <alignment horizontal="center"/>
      <protection locked="0"/>
    </xf>
    <xf numFmtId="164" fontId="12" fillId="6" borderId="32" xfId="0" applyNumberFormat="1" applyFont="1" applyFill="1" applyBorder="1" applyAlignment="1" applyProtection="1">
      <alignment horizontal="center"/>
      <protection locked="0"/>
    </xf>
    <xf numFmtId="164" fontId="12" fillId="5" borderId="18" xfId="0" applyNumberFormat="1" applyFont="1" applyFill="1" applyBorder="1" applyAlignment="1" applyProtection="1">
      <alignment horizontal="center"/>
      <protection locked="0"/>
    </xf>
    <xf numFmtId="164" fontId="12" fillId="5" borderId="8" xfId="0" applyNumberFormat="1" applyFont="1" applyFill="1" applyBorder="1" applyAlignment="1" applyProtection="1">
      <alignment horizontal="center"/>
      <protection locked="0"/>
    </xf>
    <xf numFmtId="164" fontId="5" fillId="3" borderId="34" xfId="0" applyNumberFormat="1" applyFont="1" applyFill="1" applyBorder="1" applyAlignment="1">
      <alignment horizontal="center"/>
    </xf>
    <xf numFmtId="164" fontId="5" fillId="3" borderId="25" xfId="0" applyNumberFormat="1" applyFont="1" applyFill="1" applyBorder="1" applyAlignment="1">
      <alignment horizontal="center"/>
    </xf>
    <xf numFmtId="164" fontId="5" fillId="3" borderId="26" xfId="0" applyNumberFormat="1" applyFont="1" applyFill="1" applyBorder="1" applyAlignment="1">
      <alignment horizontal="center"/>
    </xf>
    <xf numFmtId="1" fontId="5" fillId="3" borderId="47" xfId="0" applyNumberFormat="1" applyFont="1" applyFill="1" applyBorder="1" applyAlignment="1">
      <alignment horizontal="center"/>
    </xf>
    <xf numFmtId="0" fontId="0" fillId="9" borderId="36" xfId="0" applyFill="1" applyBorder="1" applyAlignment="1">
      <alignment horizontal="center"/>
    </xf>
    <xf numFmtId="0" fontId="1" fillId="9" borderId="0" xfId="0" applyFont="1" applyFill="1" applyAlignment="1">
      <alignment horizontal="center"/>
    </xf>
    <xf numFmtId="0" fontId="0" fillId="4" borderId="0" xfId="0" applyFill="1" applyAlignment="1">
      <alignment horizontal="center"/>
    </xf>
    <xf numFmtId="164" fontId="12" fillId="5" borderId="21" xfId="0" applyNumberFormat="1" applyFont="1" applyFill="1" applyBorder="1" applyAlignment="1" applyProtection="1">
      <alignment horizontal="center"/>
      <protection locked="0"/>
    </xf>
    <xf numFmtId="164" fontId="12" fillId="6" borderId="15" xfId="0" applyNumberFormat="1" applyFont="1" applyFill="1" applyBorder="1" applyAlignment="1" applyProtection="1">
      <alignment horizontal="center"/>
      <protection locked="0"/>
    </xf>
    <xf numFmtId="0" fontId="0" fillId="9" borderId="5" xfId="0" applyFill="1" applyBorder="1" applyAlignment="1" applyProtection="1">
      <alignment horizontal="center"/>
      <protection locked="0"/>
    </xf>
    <xf numFmtId="164" fontId="12" fillId="5" borderId="15" xfId="0" applyNumberFormat="1" applyFont="1"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0" borderId="0" xfId="0" applyProtection="1">
      <protection locked="0"/>
    </xf>
    <xf numFmtId="164" fontId="5" fillId="6" borderId="48" xfId="0" applyNumberFormat="1" applyFont="1" applyFill="1" applyBorder="1" applyAlignment="1">
      <alignment horizontal="center"/>
    </xf>
    <xf numFmtId="164" fontId="19" fillId="0" borderId="0" xfId="0" applyNumberFormat="1" applyFont="1"/>
    <xf numFmtId="0" fontId="5" fillId="3" borderId="49" xfId="0" applyFont="1" applyFill="1" applyBorder="1" applyAlignment="1">
      <alignment horizontal="center"/>
    </xf>
    <xf numFmtId="0" fontId="0" fillId="0" borderId="15" xfId="0" applyBorder="1"/>
    <xf numFmtId="0" fontId="0" fillId="9" borderId="0" xfId="0" applyFill="1" applyAlignment="1" applyProtection="1">
      <alignment horizontal="center"/>
      <protection locked="0"/>
    </xf>
    <xf numFmtId="0" fontId="17" fillId="0" borderId="0" xfId="0" applyFont="1" applyAlignment="1">
      <alignment horizontal="center"/>
    </xf>
    <xf numFmtId="0" fontId="1" fillId="5" borderId="20" xfId="0" applyFont="1" applyFill="1" applyBorder="1" applyAlignment="1">
      <alignment horizontal="center"/>
    </xf>
    <xf numFmtId="0" fontId="1" fillId="6" borderId="20"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4" borderId="21" xfId="0" applyFill="1" applyBorder="1" applyAlignment="1">
      <alignment horizontal="center"/>
    </xf>
    <xf numFmtId="0" fontId="0" fillId="11" borderId="21" xfId="0" applyFill="1" applyBorder="1" applyAlignment="1">
      <alignment horizontal="center"/>
    </xf>
    <xf numFmtId="2" fontId="0" fillId="10" borderId="18" xfId="0" applyNumberFormat="1" applyFill="1" applyBorder="1" applyAlignment="1">
      <alignment horizontal="center"/>
    </xf>
    <xf numFmtId="0" fontId="0" fillId="5" borderId="50" xfId="0" applyFill="1" applyBorder="1" applyAlignment="1">
      <alignment horizontal="center"/>
    </xf>
    <xf numFmtId="0" fontId="0" fillId="5" borderId="51" xfId="0" applyFill="1" applyBorder="1" applyAlignment="1">
      <alignment horizontal="center"/>
    </xf>
    <xf numFmtId="0" fontId="0" fillId="11" borderId="52" xfId="0" applyFill="1" applyBorder="1" applyAlignment="1">
      <alignment horizontal="center"/>
    </xf>
    <xf numFmtId="0" fontId="0" fillId="6" borderId="53" xfId="0" applyFill="1" applyBorder="1" applyAlignment="1">
      <alignment horizontal="center"/>
    </xf>
    <xf numFmtId="0" fontId="0" fillId="11" borderId="54" xfId="0" applyFill="1" applyBorder="1" applyAlignment="1">
      <alignment horizontal="center"/>
    </xf>
    <xf numFmtId="0" fontId="0" fillId="5" borderId="53" xfId="0" applyFill="1" applyBorder="1" applyAlignment="1">
      <alignment horizontal="center"/>
    </xf>
    <xf numFmtId="0" fontId="0" fillId="9" borderId="57" xfId="0" applyFill="1" applyBorder="1"/>
    <xf numFmtId="0" fontId="0" fillId="9" borderId="58" xfId="0" applyFill="1" applyBorder="1"/>
    <xf numFmtId="0" fontId="0" fillId="9" borderId="59" xfId="0" applyFill="1" applyBorder="1"/>
    <xf numFmtId="0" fontId="0" fillId="4" borderId="53" xfId="0" applyFill="1" applyBorder="1" applyAlignment="1">
      <alignment horizontal="center"/>
    </xf>
    <xf numFmtId="0" fontId="0" fillId="6" borderId="60" xfId="0" applyFill="1" applyBorder="1" applyAlignment="1">
      <alignment horizontal="center"/>
    </xf>
    <xf numFmtId="0" fontId="0" fillId="9" borderId="61" xfId="0" applyFill="1" applyBorder="1"/>
    <xf numFmtId="0" fontId="0" fillId="12" borderId="62" xfId="0" applyFill="1" applyBorder="1"/>
    <xf numFmtId="0" fontId="0" fillId="9" borderId="0" xfId="0" applyFill="1" applyAlignment="1">
      <alignment horizontal="center"/>
    </xf>
    <xf numFmtId="164" fontId="12" fillId="9" borderId="0" xfId="0" applyNumberFormat="1" applyFont="1" applyFill="1" applyAlignment="1" applyProtection="1">
      <alignment horizontal="center"/>
      <protection locked="0"/>
    </xf>
    <xf numFmtId="0" fontId="0" fillId="9" borderId="3" xfId="0" applyFill="1" applyBorder="1" applyAlignment="1" applyProtection="1">
      <alignment horizontal="center"/>
      <protection locked="0"/>
    </xf>
    <xf numFmtId="0" fontId="15" fillId="4" borderId="0" xfId="0" applyFont="1" applyFill="1" applyAlignment="1">
      <alignment vertical="center"/>
    </xf>
    <xf numFmtId="0" fontId="5" fillId="13" borderId="0" xfId="0" applyFont="1" applyFill="1"/>
    <xf numFmtId="0" fontId="0" fillId="4" borderId="66" xfId="0" applyFill="1" applyBorder="1" applyAlignment="1">
      <alignment horizontal="center"/>
    </xf>
    <xf numFmtId="0" fontId="0" fillId="4" borderId="67" xfId="0" applyFill="1" applyBorder="1" applyAlignment="1">
      <alignment horizontal="center"/>
    </xf>
    <xf numFmtId="0" fontId="5" fillId="14" borderId="43" xfId="0" applyFont="1" applyFill="1" applyBorder="1"/>
    <xf numFmtId="0" fontId="5" fillId="14" borderId="63" xfId="0" applyFont="1" applyFill="1" applyBorder="1"/>
    <xf numFmtId="1" fontId="5" fillId="14" borderId="16"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2" xfId="0" applyNumberFormat="1" applyFont="1" applyFill="1" applyBorder="1" applyAlignment="1" applyProtection="1">
      <alignment horizontal="center"/>
      <protection locked="0"/>
    </xf>
    <xf numFmtId="0" fontId="5" fillId="13" borderId="24"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7" xfId="0" applyFont="1" applyFill="1" applyBorder="1" applyAlignment="1" applyProtection="1">
      <alignment horizontal="center"/>
      <protection locked="0"/>
    </xf>
    <xf numFmtId="0" fontId="5" fillId="15" borderId="0" xfId="0" applyFont="1" applyFill="1"/>
    <xf numFmtId="0" fontId="0" fillId="13" borderId="0" xfId="0" applyFill="1" applyAlignment="1">
      <alignment horizontal="center"/>
    </xf>
    <xf numFmtId="0" fontId="2" fillId="0" borderId="0" xfId="0" applyFont="1" applyAlignment="1">
      <alignment vertical="justify"/>
    </xf>
    <xf numFmtId="0" fontId="20" fillId="0" borderId="0" xfId="0" applyFont="1" applyAlignment="1">
      <alignment vertical="justify" wrapText="1"/>
    </xf>
    <xf numFmtId="0" fontId="2" fillId="0" borderId="0" xfId="0" applyFont="1" applyAlignment="1">
      <alignment vertical="justify" wrapText="1"/>
    </xf>
    <xf numFmtId="0" fontId="12" fillId="0" borderId="2" xfId="0" applyFont="1" applyBorder="1" applyProtection="1">
      <protection locked="0"/>
    </xf>
    <xf numFmtId="0" fontId="0" fillId="9" borderId="1" xfId="0" applyFill="1" applyBorder="1" applyAlignment="1">
      <alignment horizontal="center"/>
    </xf>
    <xf numFmtId="0" fontId="0" fillId="9" borderId="68" xfId="0" applyFill="1" applyBorder="1" applyAlignment="1">
      <alignment horizontal="center"/>
    </xf>
    <xf numFmtId="0" fontId="0" fillId="9" borderId="3" xfId="0" applyFill="1" applyBorder="1" applyAlignment="1">
      <alignment horizontal="center"/>
    </xf>
    <xf numFmtId="0" fontId="11" fillId="4" borderId="15" xfId="0" applyFont="1" applyFill="1" applyBorder="1" applyAlignment="1" applyProtection="1">
      <alignment horizontal="center"/>
      <protection locked="0"/>
    </xf>
    <xf numFmtId="0" fontId="11" fillId="4" borderId="32" xfId="0" applyFont="1" applyFill="1" applyBorder="1" applyAlignment="1" applyProtection="1">
      <alignment horizontal="center"/>
      <protection locked="0"/>
    </xf>
    <xf numFmtId="1" fontId="22" fillId="2" borderId="3" xfId="0" applyNumberFormat="1" applyFont="1" applyFill="1" applyBorder="1"/>
    <xf numFmtId="0" fontId="0" fillId="9" borderId="44" xfId="0" applyFill="1" applyBorder="1" applyAlignment="1">
      <alignment horizontal="center"/>
    </xf>
    <xf numFmtId="1" fontId="22" fillId="0" borderId="3" xfId="0" applyNumberFormat="1" applyFont="1" applyBorder="1"/>
    <xf numFmtId="0" fontId="0" fillId="9" borderId="1" xfId="0" applyFill="1" applyBorder="1" applyAlignment="1" applyProtection="1">
      <alignment horizontal="center"/>
      <protection locked="0"/>
    </xf>
    <xf numFmtId="164" fontId="12" fillId="9" borderId="9" xfId="0" applyNumberFormat="1" applyFont="1" applyFill="1" applyBorder="1" applyAlignment="1" applyProtection="1">
      <alignment horizontal="center"/>
      <protection locked="0"/>
    </xf>
    <xf numFmtId="0" fontId="0" fillId="9" borderId="69" xfId="0" applyFill="1" applyBorder="1" applyAlignment="1">
      <alignment horizontal="center"/>
    </xf>
    <xf numFmtId="0" fontId="0" fillId="9" borderId="20" xfId="0" applyFill="1" applyBorder="1" applyAlignment="1">
      <alignment horizontal="center"/>
    </xf>
    <xf numFmtId="0" fontId="4" fillId="13" borderId="0" xfId="0" applyFont="1" applyFill="1"/>
    <xf numFmtId="0" fontId="4" fillId="0" borderId="0" xfId="0" applyFont="1"/>
    <xf numFmtId="0" fontId="4" fillId="15" borderId="0" xfId="0" applyFont="1" applyFill="1"/>
    <xf numFmtId="0" fontId="1" fillId="0" borderId="0" xfId="0" applyFont="1"/>
    <xf numFmtId="0" fontId="1" fillId="16" borderId="20" xfId="0" applyFont="1" applyFill="1" applyBorder="1" applyAlignment="1">
      <alignment horizontal="center"/>
    </xf>
    <xf numFmtId="0" fontId="0" fillId="16" borderId="53" xfId="0" applyFill="1" applyBorder="1" applyAlignment="1">
      <alignment horizontal="center"/>
    </xf>
    <xf numFmtId="0" fontId="0" fillId="16" borderId="15" xfId="0" applyFill="1" applyBorder="1" applyAlignment="1">
      <alignment horizontal="center"/>
    </xf>
    <xf numFmtId="0" fontId="0" fillId="16" borderId="56" xfId="0" applyFill="1" applyBorder="1" applyAlignment="1">
      <alignment horizontal="center"/>
    </xf>
    <xf numFmtId="0" fontId="0" fillId="16" borderId="21" xfId="0" applyFill="1" applyBorder="1" applyAlignment="1">
      <alignment horizontal="center"/>
    </xf>
    <xf numFmtId="0" fontId="0" fillId="16" borderId="55" xfId="0" applyFill="1" applyBorder="1" applyAlignment="1">
      <alignment horizontal="center"/>
    </xf>
    <xf numFmtId="0" fontId="0" fillId="16" borderId="18" xfId="0" applyFill="1" applyBorder="1" applyAlignment="1">
      <alignment horizontal="center"/>
    </xf>
    <xf numFmtId="0" fontId="1" fillId="17" borderId="20" xfId="0" applyFont="1" applyFill="1" applyBorder="1" applyAlignment="1">
      <alignment horizontal="center"/>
    </xf>
    <xf numFmtId="0" fontId="0" fillId="17" borderId="55" xfId="0" applyFill="1" applyBorder="1" applyAlignment="1">
      <alignment horizontal="center"/>
    </xf>
    <xf numFmtId="0" fontId="0" fillId="17" borderId="18" xfId="0" applyFill="1" applyBorder="1" applyAlignment="1">
      <alignment horizontal="center"/>
    </xf>
    <xf numFmtId="0" fontId="0" fillId="17" borderId="53" xfId="0" applyFill="1" applyBorder="1" applyAlignment="1">
      <alignment horizontal="center"/>
    </xf>
    <xf numFmtId="0" fontId="0" fillId="17" borderId="15" xfId="0" applyFill="1" applyBorder="1" applyAlignment="1">
      <alignment horizontal="center"/>
    </xf>
    <xf numFmtId="0" fontId="12" fillId="17" borderId="45" xfId="0" applyFont="1" applyFill="1" applyBorder="1" applyAlignment="1">
      <alignment horizontal="center"/>
    </xf>
    <xf numFmtId="164" fontId="12" fillId="17" borderId="32" xfId="0" applyNumberFormat="1" applyFont="1" applyFill="1" applyBorder="1" applyAlignment="1" applyProtection="1">
      <alignment horizontal="center"/>
      <protection locked="0"/>
    </xf>
    <xf numFmtId="164" fontId="12" fillId="17" borderId="15" xfId="0" applyNumberFormat="1" applyFont="1" applyFill="1" applyBorder="1" applyAlignment="1" applyProtection="1">
      <alignment horizontal="center"/>
      <protection locked="0"/>
    </xf>
    <xf numFmtId="164" fontId="12" fillId="17" borderId="5" xfId="0" applyNumberFormat="1" applyFont="1" applyFill="1" applyBorder="1" applyAlignment="1" applyProtection="1">
      <alignment horizontal="center"/>
      <protection locked="0"/>
    </xf>
    <xf numFmtId="164" fontId="12" fillId="17" borderId="21" xfId="0" applyNumberFormat="1" applyFont="1" applyFill="1" applyBorder="1" applyAlignment="1" applyProtection="1">
      <alignment horizontal="center"/>
      <protection locked="0"/>
    </xf>
    <xf numFmtId="164" fontId="12" fillId="17" borderId="8" xfId="0" applyNumberFormat="1" applyFont="1" applyFill="1" applyBorder="1" applyAlignment="1" applyProtection="1">
      <alignment horizontal="center"/>
      <protection locked="0"/>
    </xf>
    <xf numFmtId="164" fontId="12" fillId="17" borderId="18" xfId="0" applyNumberFormat="1" applyFont="1" applyFill="1" applyBorder="1" applyAlignment="1" applyProtection="1">
      <alignment horizontal="center"/>
      <protection locked="0"/>
    </xf>
    <xf numFmtId="0" fontId="12" fillId="16" borderId="45" xfId="0" applyFont="1" applyFill="1" applyBorder="1" applyAlignment="1">
      <alignment horizontal="center"/>
    </xf>
    <xf numFmtId="164" fontId="12" fillId="16" borderId="32" xfId="0" applyNumberFormat="1" applyFont="1" applyFill="1" applyBorder="1" applyAlignment="1" applyProtection="1">
      <alignment horizontal="center"/>
      <protection locked="0"/>
    </xf>
    <xf numFmtId="164" fontId="12" fillId="16" borderId="15" xfId="0" applyNumberFormat="1" applyFont="1" applyFill="1" applyBorder="1" applyAlignment="1" applyProtection="1">
      <alignment horizontal="center"/>
      <protection locked="0"/>
    </xf>
    <xf numFmtId="164" fontId="12" fillId="16" borderId="8" xfId="0" applyNumberFormat="1" applyFont="1" applyFill="1" applyBorder="1" applyAlignment="1" applyProtection="1">
      <alignment horizontal="center"/>
      <protection locked="0"/>
    </xf>
    <xf numFmtId="164" fontId="12" fillId="16" borderId="18" xfId="0" applyNumberFormat="1" applyFont="1" applyFill="1" applyBorder="1" applyAlignment="1" applyProtection="1">
      <alignment horizontal="center"/>
      <protection locked="0"/>
    </xf>
    <xf numFmtId="0" fontId="15" fillId="4" borderId="39" xfId="0" applyFont="1" applyFill="1" applyBorder="1" applyAlignment="1">
      <alignment horizontal="center" vertical="center"/>
    </xf>
    <xf numFmtId="0" fontId="18" fillId="4" borderId="39" xfId="0" applyFont="1" applyFill="1" applyBorder="1" applyAlignment="1">
      <alignment horizontal="center" vertical="center"/>
    </xf>
    <xf numFmtId="0" fontId="15"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2" fillId="8" borderId="0" xfId="0" applyFont="1" applyFill="1" applyAlignment="1">
      <alignment vertical="justify" wrapText="1"/>
    </xf>
    <xf numFmtId="0" fontId="16" fillId="0" borderId="44" xfId="0" applyFont="1" applyBorder="1" applyAlignment="1">
      <alignment horizontal="center"/>
    </xf>
    <xf numFmtId="0" fontId="16" fillId="0" borderId="20" xfId="0" applyFont="1" applyBorder="1" applyAlignment="1">
      <alignment horizontal="center"/>
    </xf>
    <xf numFmtId="0" fontId="1" fillId="8" borderId="0" xfId="0" applyFont="1" applyFill="1" applyAlignment="1">
      <alignment horizontal="left" vertical="center" wrapText="1"/>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17" fillId="0" borderId="0" xfId="0" applyFont="1" applyAlignment="1">
      <alignment horizontal="center"/>
    </xf>
    <xf numFmtId="0" fontId="17"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49" fontId="0" fillId="0" borderId="0" xfId="0" applyNumberFormat="1" applyAlignment="1">
      <alignment wrapText="1"/>
    </xf>
    <xf numFmtId="0" fontId="12" fillId="4" borderId="19" xfId="0" applyFont="1" applyFill="1" applyBorder="1" applyAlignment="1">
      <alignment horizontal="center" wrapText="1"/>
    </xf>
    <xf numFmtId="0" fontId="12" fillId="4" borderId="18" xfId="0" applyFont="1" applyFill="1" applyBorder="1" applyAlignment="1">
      <alignment horizontal="center" wrapText="1"/>
    </xf>
  </cellXfs>
  <cellStyles count="1">
    <cellStyle name="Standard" xfId="0" builtinId="0"/>
  </cellStyles>
  <dxfs count="0"/>
  <tableStyles count="0" defaultTableStyle="TableStyleMedium2" defaultPivotStyle="PivotStyleLight16"/>
  <colors>
    <mruColors>
      <color rgb="FFFF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 Notenverteilung</a:t>
            </a:r>
          </a:p>
        </c:rich>
      </c:tx>
      <c:layout>
        <c:manualLayout>
          <c:xMode val="edge"/>
          <c:yMode val="edge"/>
          <c:x val="6.0270602706027063E-2"/>
          <c:y val="9.2708333333333337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Datenübermittlung!$B$22:$B$27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7AD-4504-B902-5BAF5E52F8A7}"/>
            </c:ext>
          </c:extLst>
        </c:ser>
        <c:dLbls>
          <c:showLegendKey val="0"/>
          <c:showVal val="0"/>
          <c:showCatName val="0"/>
          <c:showSerName val="0"/>
          <c:showPercent val="0"/>
          <c:showBubbleSize val="0"/>
        </c:dLbls>
        <c:gapWidth val="150"/>
        <c:axId val="104578048"/>
        <c:axId val="106058880"/>
      </c:barChart>
      <c:catAx>
        <c:axId val="104578048"/>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58880"/>
        <c:crosses val="autoZero"/>
        <c:auto val="1"/>
        <c:lblAlgn val="ctr"/>
        <c:lblOffset val="100"/>
        <c:tickLblSkip val="1"/>
        <c:tickMarkSkip val="1"/>
        <c:noMultiLvlLbl val="0"/>
      </c:catAx>
      <c:valAx>
        <c:axId val="106058880"/>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78048"/>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CC6-4543-A560-9BD180DAC606}"/>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CC6-4543-A560-9BD180DAC606}"/>
            </c:ext>
          </c:extLst>
        </c:ser>
        <c:dLbls>
          <c:showLegendKey val="0"/>
          <c:showVal val="0"/>
          <c:showCatName val="0"/>
          <c:showSerName val="0"/>
          <c:showPercent val="0"/>
          <c:showBubbleSize val="0"/>
        </c:dLbls>
        <c:gapWidth val="150"/>
        <c:axId val="109995904"/>
        <c:axId val="110014464"/>
      </c:barChart>
      <c:catAx>
        <c:axId val="1099959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14464"/>
        <c:crosses val="autoZero"/>
        <c:auto val="1"/>
        <c:lblAlgn val="ctr"/>
        <c:lblOffset val="100"/>
        <c:tickLblSkip val="1"/>
        <c:tickMarkSkip val="1"/>
        <c:noMultiLvlLbl val="0"/>
      </c:catAx>
      <c:valAx>
        <c:axId val="110014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2758801701511447"/>
            </c:manualLayout>
          </c:layout>
          <c:overlay val="0"/>
          <c:spPr>
            <a:noFill/>
            <a:ln w="25400">
              <a:noFill/>
            </a:ln>
          </c:spPr>
        </c:title>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09995904"/>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8.0460373487796791E-2"/>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814040964642092"/>
          <c:w val="0.76948051948051943"/>
          <c:h val="0.2965124696597635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numCache>
            </c:numRef>
          </c:cat>
          <c:val>
            <c:numRef>
              <c:f>Aufgabenauswertung!$B$79:$F$79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700-493B-9203-E986C4A9A18E}"/>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numCache>
            </c:numRef>
          </c:cat>
          <c:val>
            <c:numRef>
              <c:f>Aufgabenauswertung!$B$80:$F$80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700-493B-9203-E986C4A9A18E}"/>
            </c:ext>
          </c:extLst>
        </c:ser>
        <c:dLbls>
          <c:showLegendKey val="0"/>
          <c:showVal val="0"/>
          <c:showCatName val="0"/>
          <c:showSerName val="0"/>
          <c:showPercent val="0"/>
          <c:showBubbleSize val="0"/>
        </c:dLbls>
        <c:gapWidth val="150"/>
        <c:axId val="110375680"/>
        <c:axId val="110377600"/>
      </c:barChart>
      <c:catAx>
        <c:axId val="1103756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6163034853201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7600"/>
        <c:crosses val="autoZero"/>
        <c:auto val="1"/>
        <c:lblAlgn val="ctr"/>
        <c:lblOffset val="100"/>
        <c:tickLblSkip val="1"/>
        <c:tickMarkSkip val="1"/>
        <c:noMultiLvlLbl val="0"/>
      </c:catAx>
      <c:valAx>
        <c:axId val="1103776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1976805224928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5680"/>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7.5581395348837205E-2"/>
          <c:w val="0.23051948051948057"/>
          <c:h val="0.127907587133003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5E-46EA-BB04-BF993B4A615F}"/>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pt idx="5">
                  <c:v>5</c:v>
                </c:pt>
              </c:numCache>
            </c:numRef>
          </c:cat>
          <c:val>
            <c:numRef>
              <c:f>Aufgabenauswertung!$B$92:$G$92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15E-46EA-BB04-BF993B4A615F}"/>
            </c:ext>
          </c:extLst>
        </c:ser>
        <c:dLbls>
          <c:showLegendKey val="0"/>
          <c:showVal val="0"/>
          <c:showCatName val="0"/>
          <c:showSerName val="0"/>
          <c:showPercent val="0"/>
          <c:showBubbleSize val="0"/>
        </c:dLbls>
        <c:gapWidth val="150"/>
        <c:axId val="110407040"/>
        <c:axId val="110409216"/>
      </c:barChart>
      <c:catAx>
        <c:axId val="1104070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82179412035"/>
              <c:y val="0.767444302020386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9216"/>
        <c:crosses val="autoZero"/>
        <c:auto val="1"/>
        <c:lblAlgn val="ctr"/>
        <c:lblOffset val="100"/>
        <c:tickLblSkip val="1"/>
        <c:tickMarkSkip val="1"/>
        <c:noMultiLvlLbl val="0"/>
      </c:catAx>
      <c:valAx>
        <c:axId val="110409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58857205953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7040"/>
        <c:crosses val="autoZero"/>
        <c:crossBetween val="between"/>
      </c:valAx>
      <c:spPr>
        <a:solidFill>
          <a:srgbClr val="C0C0C0"/>
        </a:solidFill>
        <a:ln w="12700">
          <a:solidFill>
            <a:srgbClr val="808080"/>
          </a:solidFill>
          <a:prstDash val="solid"/>
        </a:ln>
      </c:spPr>
    </c:plotArea>
    <c:legend>
      <c:legendPos val="r"/>
      <c:layout>
        <c:manualLayout>
          <c:xMode val="edge"/>
          <c:yMode val="edge"/>
          <c:x val="0.43042207102752933"/>
          <c:y val="6.9767441860465115E-2"/>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72F-40FD-87C7-C7CF12F893AC}"/>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Aufgabenauswertung!$B$104:$G$104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72F-40FD-87C7-C7CF12F893AC}"/>
            </c:ext>
          </c:extLst>
        </c:ser>
        <c:dLbls>
          <c:showLegendKey val="0"/>
          <c:showVal val="0"/>
          <c:showCatName val="0"/>
          <c:showSerName val="0"/>
          <c:showPercent val="0"/>
          <c:showBubbleSize val="0"/>
        </c:dLbls>
        <c:gapWidth val="150"/>
        <c:axId val="110209280"/>
        <c:axId val="110215552"/>
      </c:barChart>
      <c:catAx>
        <c:axId val="110209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68932804972"/>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15552"/>
        <c:crosses val="autoZero"/>
        <c:auto val="1"/>
        <c:lblAlgn val="ctr"/>
        <c:lblOffset val="100"/>
        <c:tickLblSkip val="1"/>
        <c:tickMarkSkip val="1"/>
        <c:noMultiLvlLbl val="0"/>
      </c:catAx>
      <c:valAx>
        <c:axId val="1102155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79407476025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09280"/>
        <c:crosses val="autoZero"/>
        <c:crossBetween val="between"/>
      </c:valAx>
      <c:spPr>
        <a:solidFill>
          <a:srgbClr val="C0C0C0"/>
        </a:solidFill>
        <a:ln w="12700">
          <a:solidFill>
            <a:srgbClr val="808080"/>
          </a:solidFill>
          <a:prstDash val="solid"/>
        </a:ln>
      </c:spPr>
    </c:plotArea>
    <c:legend>
      <c:legendPos val="r"/>
      <c:layout>
        <c:manualLayout>
          <c:xMode val="edge"/>
          <c:yMode val="edge"/>
          <c:x val="0.42810594754087111"/>
          <c:y val="8.0460373487796791E-2"/>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1034656938403254"/>
          <c:w val="0.76547353018362263"/>
          <c:h val="0.29885225199943877"/>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numCache>
            </c:numRef>
          </c:cat>
          <c:val>
            <c:numRef>
              <c:f>Aufgabenauswertung!$B$115:$F$115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7EC-44A6-92BF-CF7DAF87CA9A}"/>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numCache>
            </c:numRef>
          </c:cat>
          <c:val>
            <c:numRef>
              <c:f>Aufgabenauswertung!$B$116:$F$116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7EC-44A6-92BF-CF7DAF87CA9A}"/>
            </c:ext>
          </c:extLst>
        </c:ser>
        <c:dLbls>
          <c:showLegendKey val="0"/>
          <c:showVal val="0"/>
          <c:showCatName val="0"/>
          <c:showSerName val="0"/>
          <c:showPercent val="0"/>
          <c:showBubbleSize val="0"/>
        </c:dLbls>
        <c:gapWidth val="150"/>
        <c:axId val="110236800"/>
        <c:axId val="110238720"/>
      </c:barChart>
      <c:catAx>
        <c:axId val="110236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6437203970193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8720"/>
        <c:crosses val="autoZero"/>
        <c:auto val="1"/>
        <c:lblAlgn val="ctr"/>
        <c:lblOffset val="100"/>
        <c:tickLblSkip val="1"/>
        <c:tickMarkSkip val="1"/>
        <c:noMultiLvlLbl val="0"/>
      </c:catAx>
      <c:valAx>
        <c:axId val="110238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680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459941069173563"/>
          <c:w val="0.76547353018362263"/>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numCache>
            </c:numRef>
          </c:cat>
          <c:val>
            <c:numRef>
              <c:f>Aufgabenauswertung!$B$127:$G$127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BB-43A6-9006-F285A03C9D7C}"/>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numCache>
            </c:numRef>
          </c:cat>
          <c:val>
            <c:numRef>
              <c:f>Aufgabenauswertung!$B$128:$G$128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BB-43A6-9006-F285A03C9D7C}"/>
            </c:ext>
          </c:extLst>
        </c:ser>
        <c:dLbls>
          <c:showLegendKey val="0"/>
          <c:showVal val="0"/>
          <c:showCatName val="0"/>
          <c:showSerName val="0"/>
          <c:showPercent val="0"/>
          <c:showBubbleSize val="0"/>
        </c:dLbls>
        <c:gapWidth val="150"/>
        <c:axId val="110288896"/>
        <c:axId val="110290816"/>
      </c:barChart>
      <c:catAx>
        <c:axId val="110288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90816"/>
        <c:crosses val="autoZero"/>
        <c:auto val="1"/>
        <c:lblAlgn val="ctr"/>
        <c:lblOffset val="100"/>
        <c:tickLblSkip val="1"/>
        <c:tickMarkSkip val="1"/>
        <c:noMultiLvlLbl val="0"/>
      </c:catAx>
      <c:valAx>
        <c:axId val="110290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88896"/>
        <c:crosses val="autoZero"/>
        <c:crossBetween val="between"/>
      </c:valAx>
      <c:spPr>
        <a:solidFill>
          <a:srgbClr val="C0C0C0"/>
        </a:solidFill>
        <a:ln w="12700">
          <a:solidFill>
            <a:srgbClr val="808080"/>
          </a:solidFill>
          <a:prstDash val="solid"/>
        </a:ln>
      </c:spPr>
    </c:plotArea>
    <c:legend>
      <c:legendPos val="r"/>
      <c:layout>
        <c:manualLayout>
          <c:xMode val="edge"/>
          <c:yMode val="edge"/>
          <c:x val="0.43322543965391946"/>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459941069173563"/>
          <c:w val="0.7639344262295082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Aufgabenauswertung!$B$137:$H$137</c:f>
              <c:numCache>
                <c:formatCode>General</c:formatCode>
                <c:ptCount val="7"/>
                <c:pt idx="0">
                  <c:v>0</c:v>
                </c:pt>
                <c:pt idx="1">
                  <c:v>1</c:v>
                </c:pt>
                <c:pt idx="2">
                  <c:v>2</c:v>
                </c:pt>
                <c:pt idx="3">
                  <c:v>3</c:v>
                </c:pt>
                <c:pt idx="4">
                  <c:v>4</c:v>
                </c:pt>
                <c:pt idx="5">
                  <c:v>5</c:v>
                </c:pt>
                <c:pt idx="6">
                  <c:v>6</c:v>
                </c:pt>
              </c:numCache>
            </c:numRef>
          </c:cat>
          <c:val>
            <c:numRef>
              <c:f>Aufgabenauswertung!$B$139:$H$139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E94-4A29-BB02-35207CAC5C43}"/>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Aufgabenauswertung!$B$137:$H$137</c:f>
              <c:numCache>
                <c:formatCode>General</c:formatCode>
                <c:ptCount val="7"/>
                <c:pt idx="0">
                  <c:v>0</c:v>
                </c:pt>
                <c:pt idx="1">
                  <c:v>1</c:v>
                </c:pt>
                <c:pt idx="2">
                  <c:v>2</c:v>
                </c:pt>
                <c:pt idx="3">
                  <c:v>3</c:v>
                </c:pt>
                <c:pt idx="4">
                  <c:v>4</c:v>
                </c:pt>
                <c:pt idx="5">
                  <c:v>5</c:v>
                </c:pt>
                <c:pt idx="6">
                  <c:v>6</c:v>
                </c:pt>
              </c:numCache>
            </c:numRef>
          </c:cat>
          <c:val>
            <c:numRef>
              <c:f>Aufgabenauswertung!$B$140:$H$140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E94-4A29-BB02-35207CAC5C43}"/>
            </c:ext>
          </c:extLst>
        </c:ser>
        <c:dLbls>
          <c:showLegendKey val="0"/>
          <c:showVal val="0"/>
          <c:showCatName val="0"/>
          <c:showSerName val="0"/>
          <c:showPercent val="0"/>
          <c:showBubbleSize val="0"/>
        </c:dLbls>
        <c:gapWidth val="150"/>
        <c:axId val="110324352"/>
        <c:axId val="110330624"/>
      </c:barChart>
      <c:catAx>
        <c:axId val="110324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34426229506"/>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30624"/>
        <c:crosses val="autoZero"/>
        <c:auto val="1"/>
        <c:lblAlgn val="ctr"/>
        <c:lblOffset val="100"/>
        <c:tickLblSkip val="1"/>
        <c:tickMarkSkip val="1"/>
        <c:noMultiLvlLbl val="0"/>
      </c:catAx>
      <c:valAx>
        <c:axId val="1103306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459016393447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24352"/>
        <c:crosses val="autoZero"/>
        <c:crossBetween val="between"/>
      </c:valAx>
      <c:spPr>
        <a:solidFill>
          <a:srgbClr val="C0C0C0"/>
        </a:solidFill>
        <a:ln w="12700">
          <a:solidFill>
            <a:srgbClr val="808080"/>
          </a:solidFill>
          <a:prstDash val="solid"/>
        </a:ln>
      </c:spPr>
    </c:plotArea>
    <c:legend>
      <c:legendPos val="r"/>
      <c:layout>
        <c:manualLayout>
          <c:xMode val="edge"/>
          <c:yMode val="edge"/>
          <c:x val="0.43278688524590164"/>
          <c:y val="8.0460373487796791E-2"/>
          <c:w val="0.2327868852459016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56-493D-AFEC-6FC403695868}"/>
            </c:ext>
          </c:extLst>
        </c:ser>
        <c:ser>
          <c:idx val="1"/>
          <c:order val="1"/>
          <c:tx>
            <c:strRef>
              <c:f>Aufgabenauswertung!#REF!</c:f>
              <c:strCache>
                <c:ptCount val="1"/>
                <c:pt idx="0">
                  <c:v>#BEZUG!</c:v>
                </c:pt>
              </c:strCache>
            </c:strRef>
          </c:tx>
          <c:spPr>
            <a:solidFill>
              <a:srgbClr val="993366"/>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56-493D-AFEC-6FC403695868}"/>
            </c:ext>
          </c:extLst>
        </c:ser>
        <c:dLbls>
          <c:showLegendKey val="0"/>
          <c:showVal val="0"/>
          <c:showCatName val="0"/>
          <c:showSerName val="0"/>
          <c:showPercent val="0"/>
          <c:showBubbleSize val="0"/>
        </c:dLbls>
        <c:gapWidth val="150"/>
        <c:axId val="110503808"/>
        <c:axId val="110518272"/>
      </c:barChart>
      <c:catAx>
        <c:axId val="110503808"/>
        <c:scaling>
          <c:orientation val="minMax"/>
        </c:scaling>
        <c:delete val="0"/>
        <c:axPos val="b"/>
        <c:title>
          <c:tx>
            <c:rich>
              <a:bodyPr/>
              <a:lstStyle/>
              <a:p>
                <a:pPr>
                  <a:defRPr sz="3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18272"/>
        <c:crosses val="autoZero"/>
        <c:auto val="1"/>
        <c:lblAlgn val="ctr"/>
        <c:lblOffset val="100"/>
        <c:tickLblSkip val="1"/>
        <c:tickMarkSkip val="1"/>
        <c:noMultiLvlLbl val="0"/>
      </c:catAx>
      <c:valAx>
        <c:axId val="110518272"/>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038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5BE-4471-812F-BA2C41F98495}"/>
            </c:ext>
          </c:extLst>
        </c:ser>
        <c:dLbls>
          <c:showLegendKey val="0"/>
          <c:showVal val="0"/>
          <c:showCatName val="0"/>
          <c:showSerName val="0"/>
          <c:showPercent val="0"/>
          <c:showBubbleSize val="0"/>
        </c:dLbls>
        <c:gapWidth val="150"/>
        <c:axId val="110534656"/>
        <c:axId val="110536576"/>
      </c:barChart>
      <c:catAx>
        <c:axId val="110534656"/>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6576"/>
        <c:crosses val="autoZero"/>
        <c:auto val="1"/>
        <c:lblAlgn val="ctr"/>
        <c:lblOffset val="100"/>
        <c:tickLblSkip val="1"/>
        <c:tickMarkSkip val="1"/>
        <c:noMultiLvlLbl val="0"/>
      </c:catAx>
      <c:valAx>
        <c:axId val="11053657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46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87-4E9F-9C4D-5F548A889FA2}"/>
            </c:ext>
          </c:extLst>
        </c:ser>
        <c:dLbls>
          <c:showLegendKey val="0"/>
          <c:showVal val="0"/>
          <c:showCatName val="0"/>
          <c:showSerName val="0"/>
          <c:showPercent val="0"/>
          <c:showBubbleSize val="0"/>
        </c:dLbls>
        <c:gapWidth val="150"/>
        <c:axId val="110573440"/>
        <c:axId val="110583808"/>
      </c:barChart>
      <c:catAx>
        <c:axId val="1105734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83808"/>
        <c:crosses val="autoZero"/>
        <c:auto val="1"/>
        <c:lblAlgn val="ctr"/>
        <c:lblOffset val="100"/>
        <c:tickLblSkip val="1"/>
        <c:tickMarkSkip val="1"/>
        <c:noMultiLvlLbl val="0"/>
      </c:catAx>
      <c:valAx>
        <c:axId val="11058380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734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3947467821134904E-2"/>
          <c:y val="8.7140164526414071E-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83-46B6-8AC0-8E67910A2EF2}"/>
            </c:ext>
          </c:extLst>
        </c:ser>
        <c:ser>
          <c:idx val="1"/>
          <c:order val="1"/>
          <c:tx>
            <c:v>Bayern</c:v>
          </c:tx>
          <c:spPr>
            <a:solidFill>
              <a:srgbClr val="993366"/>
            </a:solidFill>
            <a:ln w="12700">
              <a:solidFill>
                <a:srgbClr val="000000"/>
              </a:solidFill>
              <a:prstDash val="solid"/>
            </a:ln>
          </c:spPr>
          <c:invertIfNegative val="0"/>
          <c:val>
            <c:numRef>
              <c:f>Landeswerte!$C$24:$C$29</c:f>
              <c:numCache>
                <c:formatCode>0.0</c:formatCode>
                <c:ptCount val="6"/>
              </c:numCache>
            </c:numRef>
          </c:val>
          <c:extLst>
            <c:ext xmlns:c16="http://schemas.microsoft.com/office/drawing/2014/chart" uri="{C3380CC4-5D6E-409C-BE32-E72D297353CC}">
              <c16:uniqueId val="{00000001-C883-46B6-8AC0-8E67910A2EF2}"/>
            </c:ext>
          </c:extLst>
        </c:ser>
        <c:dLbls>
          <c:showLegendKey val="0"/>
          <c:showVal val="0"/>
          <c:showCatName val="0"/>
          <c:showSerName val="0"/>
          <c:showPercent val="0"/>
          <c:showBubbleSize val="0"/>
        </c:dLbls>
        <c:gapWidth val="150"/>
        <c:axId val="106080512"/>
        <c:axId val="106086784"/>
      </c:barChart>
      <c:catAx>
        <c:axId val="10608051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9061811904384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6784"/>
        <c:crosses val="autoZero"/>
        <c:auto val="1"/>
        <c:lblAlgn val="ctr"/>
        <c:lblOffset val="100"/>
        <c:tickLblSkip val="1"/>
        <c:tickMarkSkip val="1"/>
        <c:noMultiLvlLbl val="0"/>
      </c:catAx>
      <c:valAx>
        <c:axId val="10608678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3020838838098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051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7232472324719"/>
          <c:y val="9.3959731543624164E-2"/>
          <c:w val="0.19003690036900367"/>
          <c:h val="0.10738255033557048"/>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73-486C-AF94-0DA0CB00AD11}"/>
            </c:ext>
          </c:extLst>
        </c:ser>
        <c:dLbls>
          <c:showLegendKey val="0"/>
          <c:showVal val="0"/>
          <c:showCatName val="0"/>
          <c:showSerName val="0"/>
          <c:showPercent val="0"/>
          <c:showBubbleSize val="0"/>
        </c:dLbls>
        <c:gapWidth val="150"/>
        <c:axId val="110608384"/>
        <c:axId val="110610304"/>
      </c:barChart>
      <c:catAx>
        <c:axId val="11060838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10304"/>
        <c:crosses val="autoZero"/>
        <c:auto val="1"/>
        <c:lblAlgn val="ctr"/>
        <c:lblOffset val="100"/>
        <c:tickLblSkip val="1"/>
        <c:tickMarkSkip val="1"/>
        <c:noMultiLvlLbl val="0"/>
      </c:catAx>
      <c:valAx>
        <c:axId val="11061030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083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826-43AC-9902-161E8E3A903B}"/>
            </c:ext>
          </c:extLst>
        </c:ser>
        <c:dLbls>
          <c:showLegendKey val="0"/>
          <c:showVal val="0"/>
          <c:showCatName val="0"/>
          <c:showSerName val="0"/>
          <c:showPercent val="0"/>
          <c:showBubbleSize val="0"/>
        </c:dLbls>
        <c:gapWidth val="150"/>
        <c:axId val="115898240"/>
        <c:axId val="115900416"/>
      </c:barChart>
      <c:catAx>
        <c:axId val="1158982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900416"/>
        <c:crosses val="autoZero"/>
        <c:auto val="1"/>
        <c:lblAlgn val="ctr"/>
        <c:lblOffset val="100"/>
        <c:tickLblSkip val="1"/>
        <c:tickMarkSkip val="1"/>
        <c:noMultiLvlLbl val="0"/>
      </c:catAx>
      <c:valAx>
        <c:axId val="1159004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8982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11-4920-9030-C7CCB57CDDB1}"/>
            </c:ext>
          </c:extLst>
        </c:ser>
        <c:dLbls>
          <c:showLegendKey val="0"/>
          <c:showVal val="0"/>
          <c:showCatName val="0"/>
          <c:showSerName val="0"/>
          <c:showPercent val="0"/>
          <c:showBubbleSize val="0"/>
        </c:dLbls>
        <c:gapWidth val="150"/>
        <c:axId val="116273152"/>
        <c:axId val="116275072"/>
      </c:barChart>
      <c:catAx>
        <c:axId val="11627315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5072"/>
        <c:crosses val="autoZero"/>
        <c:auto val="1"/>
        <c:lblAlgn val="ctr"/>
        <c:lblOffset val="100"/>
        <c:tickLblSkip val="1"/>
        <c:tickMarkSkip val="1"/>
        <c:noMultiLvlLbl val="0"/>
      </c:catAx>
      <c:valAx>
        <c:axId val="11627507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315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1827160886542"/>
          <c:y val="0.30994329052043657"/>
          <c:w val="0.76221619601262858"/>
          <c:h val="0.2923993306796571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Aufgabenauswertung!$B$149:$E$149</c:f>
              <c:numCache>
                <c:formatCode>General</c:formatCode>
                <c:ptCount val="4"/>
                <c:pt idx="0">
                  <c:v>0</c:v>
                </c:pt>
                <c:pt idx="1">
                  <c:v>1</c:v>
                </c:pt>
                <c:pt idx="2">
                  <c:v>2</c:v>
                </c:pt>
                <c:pt idx="3">
                  <c:v>3</c:v>
                </c:pt>
              </c:numCache>
            </c:numRef>
          </c:cat>
          <c:val>
            <c:numRef>
              <c:f>Aufgabenauswertung!$B$151:$E$151</c:f>
              <c:numCache>
                <c:formatCode>0</c:formatCode>
                <c:ptCount val="4"/>
                <c:pt idx="0">
                  <c:v>0</c:v>
                </c:pt>
                <c:pt idx="1">
                  <c:v>0</c:v>
                </c:pt>
                <c:pt idx="2">
                  <c:v>0</c:v>
                </c:pt>
                <c:pt idx="3">
                  <c:v>0</c:v>
                </c:pt>
              </c:numCache>
            </c:numRef>
          </c:val>
          <c:extLst>
            <c:ext xmlns:c16="http://schemas.microsoft.com/office/drawing/2014/chart" uri="{C3380CC4-5D6E-409C-BE32-E72D297353CC}">
              <c16:uniqueId val="{00000000-7B65-464D-88FB-5AB29C4E66D7}"/>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Aufgabenauswertung!$B$149:$E$149</c:f>
              <c:numCache>
                <c:formatCode>General</c:formatCode>
                <c:ptCount val="4"/>
                <c:pt idx="0">
                  <c:v>0</c:v>
                </c:pt>
                <c:pt idx="1">
                  <c:v>1</c:v>
                </c:pt>
                <c:pt idx="2">
                  <c:v>2</c:v>
                </c:pt>
                <c:pt idx="3">
                  <c:v>3</c:v>
                </c:pt>
              </c:numCache>
            </c:numRef>
          </c:cat>
          <c:val>
            <c:numRef>
              <c:f>Aufgabenauswertung!$B$152:$E$152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B65-464D-88FB-5AB29C4E66D7}"/>
            </c:ext>
          </c:extLst>
        </c:ser>
        <c:dLbls>
          <c:showLegendKey val="0"/>
          <c:showVal val="0"/>
          <c:showCatName val="0"/>
          <c:showSerName val="0"/>
          <c:showPercent val="0"/>
          <c:showBubbleSize val="0"/>
        </c:dLbls>
        <c:gapWidth val="150"/>
        <c:axId val="116304512"/>
        <c:axId val="116310784"/>
      </c:barChart>
      <c:catAx>
        <c:axId val="11630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488667743893578"/>
              <c:y val="0.760238215837055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10784"/>
        <c:crosses val="autoZero"/>
        <c:auto val="1"/>
        <c:lblAlgn val="ctr"/>
        <c:lblOffset val="100"/>
        <c:tickLblSkip val="1"/>
        <c:tickMarkSkip val="1"/>
        <c:noMultiLvlLbl val="0"/>
      </c:catAx>
      <c:valAx>
        <c:axId val="116310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7.1661237785016291E-2"/>
              <c:y val="0.321639268775613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04512"/>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6024005771208422E-2"/>
          <c:w val="0.231270700282985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de-DE"/>
              <a:t>Jahrgangsstufentest Deutsch 2023</a:t>
            </a:r>
          </a:p>
        </c:rich>
      </c:tx>
      <c:layout>
        <c:manualLayout>
          <c:xMode val="edge"/>
          <c:yMode val="edge"/>
          <c:x val="7.2983354673495524E-2"/>
          <c:y val="5.1771117166212535E-2"/>
        </c:manualLayout>
      </c:layout>
      <c:overlay val="0"/>
      <c:spPr>
        <a:noFill/>
        <a:ln w="25400">
          <a:noFill/>
        </a:ln>
      </c:spPr>
    </c:title>
    <c:autoTitleDeleted val="0"/>
    <c:plotArea>
      <c:layout>
        <c:manualLayout>
          <c:layoutTarget val="inner"/>
          <c:xMode val="edge"/>
          <c:yMode val="edge"/>
          <c:x val="8.4507095087362386E-2"/>
          <c:y val="0.17711195226279411"/>
          <c:w val="0.89756778267031867"/>
          <c:h val="0.65940142227071041"/>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Aufgabenprofil'!$C$7:$O$7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C5FC-4972-8165-B4B14287F29C}"/>
            </c:ext>
          </c:extLst>
        </c:ser>
        <c:ser>
          <c:idx val="1"/>
          <c:order val="1"/>
          <c:tx>
            <c:v>Klasse</c:v>
          </c:tx>
          <c:spPr>
            <a:solidFill>
              <a:srgbClr val="993366"/>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Aufgabenprofil'!$C$8:$O$8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C5FC-4972-8165-B4B14287F29C}"/>
            </c:ext>
          </c:extLst>
        </c:ser>
        <c:ser>
          <c:idx val="2"/>
          <c:order val="2"/>
          <c:tx>
            <c:v>Bayern</c:v>
          </c:tx>
          <c:spPr>
            <a:solidFill>
              <a:srgbClr val="FFFFCC"/>
            </a:solidFill>
            <a:ln w="12700">
              <a:solidFill>
                <a:srgbClr val="000000"/>
              </a:solidFill>
              <a:prstDash val="solid"/>
            </a:ln>
          </c:spPr>
          <c:invertIfNegative val="0"/>
          <c:cat>
            <c:numRef>
              <c:f>'individuelles Aufgabenprofil'!$C$5:$O$5</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'individuelles Aufgabenprofil'!$C$9:$O$9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5FC-4972-8165-B4B14287F29C}"/>
            </c:ext>
          </c:extLst>
        </c:ser>
        <c:dLbls>
          <c:showLegendKey val="0"/>
          <c:showVal val="0"/>
          <c:showCatName val="0"/>
          <c:showSerName val="0"/>
          <c:showPercent val="0"/>
          <c:showBubbleSize val="0"/>
        </c:dLbls>
        <c:gapWidth val="150"/>
        <c:axId val="106519936"/>
        <c:axId val="106522112"/>
      </c:barChart>
      <c:catAx>
        <c:axId val="10651993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863023044014501"/>
              <c:y val="0.929156457622633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22112"/>
        <c:crosses val="autoZero"/>
        <c:auto val="1"/>
        <c:lblAlgn val="ctr"/>
        <c:lblOffset val="100"/>
        <c:tickLblSkip val="1"/>
        <c:tickMarkSkip val="1"/>
        <c:noMultiLvlLbl val="0"/>
      </c:catAx>
      <c:valAx>
        <c:axId val="10652211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4084507042253521E-2"/>
              <c:y val="0.318801375986039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19936"/>
        <c:crosses val="autoZero"/>
        <c:crossBetween val="between"/>
      </c:valAx>
      <c:spPr>
        <a:solidFill>
          <a:srgbClr val="C0C0C0"/>
        </a:solidFill>
        <a:ln w="12700">
          <a:solidFill>
            <a:srgbClr val="808080"/>
          </a:solidFill>
          <a:prstDash val="solid"/>
        </a:ln>
      </c:spPr>
    </c:plotArea>
    <c:legend>
      <c:legendPos val="r"/>
      <c:layout>
        <c:manualLayout>
          <c:xMode val="edge"/>
          <c:yMode val="edge"/>
          <c:x val="0.54673535846431487"/>
          <c:y val="3.2697547683923703E-2"/>
          <c:w val="0.44686326501120777"/>
          <c:h val="9.8092643051771108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2023</a:t>
            </a:r>
          </a:p>
        </c:rich>
      </c:tx>
      <c:layout>
        <c:manualLayout>
          <c:xMode val="edge"/>
          <c:yMode val="edge"/>
          <c:x val="4.940119760479042E-2"/>
          <c:y val="6.7846917365417814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extLst>
            <c:ext xmlns:c16="http://schemas.microsoft.com/office/drawing/2014/chart" uri="{C3380CC4-5D6E-409C-BE32-E72D297353CC}">
              <c16:uniqueId val="{00000000-C476-41FD-BEF7-75E7E0BA9102}"/>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C476-41FD-BEF7-75E7E0BA9102}"/>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C476-41FD-BEF7-75E7E0BA9102}"/>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C476-41FD-BEF7-75E7E0BA9102}"/>
            </c:ext>
          </c:extLst>
        </c:ser>
        <c:dLbls>
          <c:showLegendKey val="0"/>
          <c:showVal val="0"/>
          <c:showCatName val="0"/>
          <c:showSerName val="0"/>
          <c:showPercent val="0"/>
          <c:showBubbleSize val="0"/>
        </c:dLbls>
        <c:gapWidth val="150"/>
        <c:axId val="106427520"/>
        <c:axId val="106429440"/>
      </c:barChart>
      <c:catAx>
        <c:axId val="10642752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9440"/>
        <c:crosses val="autoZero"/>
        <c:auto val="1"/>
        <c:lblAlgn val="ctr"/>
        <c:lblOffset val="100"/>
        <c:tickLblSkip val="1"/>
        <c:tickMarkSkip val="1"/>
        <c:noMultiLvlLbl val="0"/>
      </c:catAx>
      <c:valAx>
        <c:axId val="106429440"/>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7520"/>
        <c:crosses val="autoZero"/>
        <c:crossBetween val="between"/>
      </c:valAx>
      <c:spPr>
        <a:solidFill>
          <a:srgbClr val="C0C0C0"/>
        </a:solidFill>
        <a:ln w="12700">
          <a:solidFill>
            <a:srgbClr val="808080"/>
          </a:solidFill>
          <a:prstDash val="solid"/>
        </a:ln>
      </c:spPr>
    </c:plotArea>
    <c:legend>
      <c:legendPos val="r"/>
      <c:layout>
        <c:manualLayout>
          <c:xMode val="edge"/>
          <c:yMode val="edge"/>
          <c:x val="0.4086826347305389"/>
          <c:y val="4.1297935103244837E-2"/>
          <c:w val="0.57335329341317365"/>
          <c:h val="0.1209442624981611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2023</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87F-4874-850D-37DFE760158A}"/>
            </c:ext>
          </c:extLst>
        </c:ser>
        <c:ser>
          <c:idx val="1"/>
          <c:order val="1"/>
          <c:tx>
            <c:v>Schule</c:v>
          </c:tx>
          <c:spPr>
            <a:solidFill>
              <a:srgbClr val="993366"/>
            </a:solidFill>
            <a:ln w="12700">
              <a:solidFill>
                <a:srgbClr val="000000"/>
              </a:solidFill>
              <a:prstDash val="solid"/>
            </a:ln>
          </c:spPr>
          <c:invertIfNegative val="0"/>
          <c:val>
            <c:numRef>
              <c:f>Notenverteilung!$E$73:$E$78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87F-4874-850D-37DFE760158A}"/>
            </c:ext>
          </c:extLst>
        </c:ser>
        <c:dLbls>
          <c:showLegendKey val="0"/>
          <c:showVal val="0"/>
          <c:showCatName val="0"/>
          <c:showSerName val="0"/>
          <c:showPercent val="0"/>
          <c:showBubbleSize val="0"/>
        </c:dLbls>
        <c:gapWidth val="150"/>
        <c:axId val="107578880"/>
        <c:axId val="107580800"/>
      </c:barChart>
      <c:catAx>
        <c:axId val="1075788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80800"/>
        <c:crosses val="autoZero"/>
        <c:auto val="1"/>
        <c:lblAlgn val="ctr"/>
        <c:lblOffset val="100"/>
        <c:tickLblSkip val="1"/>
        <c:tickMarkSkip val="1"/>
        <c:noMultiLvlLbl val="0"/>
      </c:catAx>
      <c:valAx>
        <c:axId val="1075808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7888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D67-4C32-B83D-37DD58025027}"/>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D67-4C32-B83D-37DD58025027}"/>
            </c:ext>
          </c:extLst>
        </c:ser>
        <c:dLbls>
          <c:showLegendKey val="0"/>
          <c:showVal val="0"/>
          <c:showCatName val="0"/>
          <c:showSerName val="0"/>
          <c:showPercent val="0"/>
          <c:showBubbleSize val="0"/>
        </c:dLbls>
        <c:gapWidth val="150"/>
        <c:axId val="107644416"/>
        <c:axId val="107646336"/>
      </c:barChart>
      <c:catAx>
        <c:axId val="1076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6336"/>
        <c:crosses val="autoZero"/>
        <c:auto val="1"/>
        <c:lblAlgn val="ctr"/>
        <c:lblOffset val="100"/>
        <c:tickLblSkip val="1"/>
        <c:tickMarkSkip val="1"/>
        <c:noMultiLvlLbl val="0"/>
      </c:catAx>
      <c:valAx>
        <c:axId val="107646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96-41BB-A1EE-0A1390675D92}"/>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96-41BB-A1EE-0A1390675D92}"/>
            </c:ext>
          </c:extLst>
        </c:ser>
        <c:dLbls>
          <c:showLegendKey val="0"/>
          <c:showVal val="0"/>
          <c:showCatName val="0"/>
          <c:showSerName val="0"/>
          <c:showPercent val="0"/>
          <c:showBubbleSize val="0"/>
        </c:dLbls>
        <c:gapWidth val="150"/>
        <c:axId val="110049152"/>
        <c:axId val="110063616"/>
      </c:barChart>
      <c:catAx>
        <c:axId val="110049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63616"/>
        <c:crosses val="autoZero"/>
        <c:auto val="1"/>
        <c:lblAlgn val="ctr"/>
        <c:lblOffset val="100"/>
        <c:tickLblSkip val="1"/>
        <c:tickMarkSkip val="1"/>
        <c:noMultiLvlLbl val="0"/>
      </c:catAx>
      <c:valAx>
        <c:axId val="1100636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49152"/>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9.1954626361360009E-2"/>
          <c:w val="0.23051948051948051"/>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885225199943877"/>
          <c:w val="0.78317399617590822"/>
          <c:h val="0.3275880454609232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F4C-4D53-B774-99AA3B8B5080}"/>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F4C-4D53-B774-99AA3B8B5080}"/>
            </c:ext>
          </c:extLst>
        </c:ser>
        <c:dLbls>
          <c:showLegendKey val="0"/>
          <c:showVal val="0"/>
          <c:showCatName val="0"/>
          <c:showSerName val="0"/>
          <c:showPercent val="0"/>
          <c:showBubbleSize val="0"/>
        </c:dLbls>
        <c:gapWidth val="150"/>
        <c:axId val="110085248"/>
        <c:axId val="110087168"/>
      </c:barChart>
      <c:catAx>
        <c:axId val="110085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81613419012278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7168"/>
        <c:crosses val="autoZero"/>
        <c:auto val="1"/>
        <c:lblAlgn val="ctr"/>
        <c:lblOffset val="100"/>
        <c:tickLblSkip val="1"/>
        <c:tickMarkSkip val="1"/>
        <c:noMultiLvlLbl val="0"/>
      </c:catAx>
      <c:valAx>
        <c:axId val="110087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5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9.1954626361360009E-2"/>
          <c:w val="0.2297741423098811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Aufgabenauswertung!#REF!</c15:sqref>
                        </c15:formulaRef>
                      </c:ext>
                    </c:extLst>
                  </c:multiLvlStrRef>
                </c15:cat>
              </c15:filteredCategoryTitle>
            </c:ext>
            <c:ext xmlns:c16="http://schemas.microsoft.com/office/drawing/2014/chart" uri="{C3380CC4-5D6E-409C-BE32-E72D297353CC}">
              <c16:uniqueId val="{00000000-F396-4524-B006-20A1F1836033}"/>
            </c:ext>
          </c:extLst>
        </c:ser>
        <c:ser>
          <c:idx val="1"/>
          <c:order val="1"/>
          <c:tx>
            <c:strRef>
              <c:f>Aufgabenauswertung!#REF!</c:f>
              <c:strCache>
                <c:ptCount val="1"/>
                <c:pt idx="0">
                  <c:v>#REF!</c:v>
                </c:pt>
              </c:strCache>
            </c:strRef>
          </c:tx>
          <c:spPr>
            <a:solidFill>
              <a:srgbClr val="993366"/>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Aufgabenauswertung!#REF!</c15:sqref>
                        </c15:formulaRef>
                      </c:ext>
                    </c:extLst>
                  </c:multiLvlStrRef>
                </c15:cat>
              </c15:filteredCategoryTitle>
            </c:ext>
            <c:ext xmlns:c16="http://schemas.microsoft.com/office/drawing/2014/chart" uri="{C3380CC4-5D6E-409C-BE32-E72D297353CC}">
              <c16:uniqueId val="{00000001-F396-4524-B006-20A1F1836033}"/>
            </c:ext>
          </c:extLst>
        </c:ser>
        <c:dLbls>
          <c:showLegendKey val="0"/>
          <c:showVal val="0"/>
          <c:showCatName val="0"/>
          <c:showSerName val="0"/>
          <c:showPercent val="0"/>
          <c:showBubbleSize val="0"/>
        </c:dLbls>
        <c:gapWidth val="150"/>
        <c:axId val="109874560"/>
        <c:axId val="109884928"/>
      </c:barChart>
      <c:catAx>
        <c:axId val="109874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84928"/>
        <c:crosses val="autoZero"/>
        <c:auto val="1"/>
        <c:lblAlgn val="ctr"/>
        <c:lblOffset val="100"/>
        <c:tickLblSkip val="1"/>
        <c:tickMarkSkip val="1"/>
        <c:noMultiLvlLbl val="0"/>
      </c:catAx>
      <c:valAx>
        <c:axId val="109884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74560"/>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pt idx="6">
                  <c:v>6</c:v>
                </c:pt>
              </c:numCache>
            </c:numRef>
          </c:cat>
          <c:val>
            <c:numRef>
              <c:f>Aufgabenauswertung!$B$43:$H$43</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232-4810-B26E-B764CD0FF39B}"/>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Aufgabenauswertung!$B$44:$H$44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232-4810-B26E-B764CD0FF39B}"/>
            </c:ext>
          </c:extLst>
        </c:ser>
        <c:dLbls>
          <c:showLegendKey val="0"/>
          <c:showVal val="0"/>
          <c:showCatName val="0"/>
          <c:showSerName val="0"/>
          <c:showPercent val="0"/>
          <c:showBubbleSize val="0"/>
        </c:dLbls>
        <c:gapWidth val="150"/>
        <c:axId val="109893888"/>
        <c:axId val="109924736"/>
      </c:barChart>
      <c:catAx>
        <c:axId val="109893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24736"/>
        <c:crosses val="autoZero"/>
        <c:auto val="1"/>
        <c:lblAlgn val="ctr"/>
        <c:lblOffset val="100"/>
        <c:tickLblSkip val="1"/>
        <c:tickMarkSkip val="1"/>
        <c:noMultiLvlLbl val="0"/>
      </c:catAx>
      <c:valAx>
        <c:axId val="1099247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9388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91960056717048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Aufgabenauswertung!$B$53:$G$53</c:f>
              <c:numCache>
                <c:formatCode>General</c:formatCode>
                <c:ptCount val="6"/>
                <c:pt idx="0">
                  <c:v>0</c:v>
                </c:pt>
                <c:pt idx="1">
                  <c:v>1</c:v>
                </c:pt>
                <c:pt idx="2">
                  <c:v>2</c:v>
                </c:pt>
                <c:pt idx="3">
                  <c:v>3</c:v>
                </c:pt>
                <c:pt idx="4">
                  <c:v>4</c:v>
                </c:pt>
                <c:pt idx="5">
                  <c:v>5</c:v>
                </c:pt>
              </c:numCache>
            </c:numRef>
          </c:cat>
          <c:val>
            <c:numRef>
              <c:f>Aufgabenauswertung!$B$55:$G$55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1-42BD-9054-366CC11F5643}"/>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cat>
            <c:numRef>
              <c:f>Aufgabenauswertung!$B$53:$G$53</c:f>
              <c:numCache>
                <c:formatCode>General</c:formatCode>
                <c:ptCount val="6"/>
                <c:pt idx="0">
                  <c:v>0</c:v>
                </c:pt>
                <c:pt idx="1">
                  <c:v>1</c:v>
                </c:pt>
                <c:pt idx="2">
                  <c:v>2</c:v>
                </c:pt>
                <c:pt idx="3">
                  <c:v>3</c:v>
                </c:pt>
                <c:pt idx="4">
                  <c:v>4</c:v>
                </c:pt>
                <c:pt idx="5">
                  <c:v>5</c:v>
                </c:pt>
              </c:numCache>
            </c:numRef>
          </c:cat>
          <c:val>
            <c:numRef>
              <c:f>Aufgabenauswertung!$B$56:$G$56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1-42BD-9054-366CC11F5643}"/>
            </c:ext>
          </c:extLst>
        </c:ser>
        <c:dLbls>
          <c:showLegendKey val="0"/>
          <c:showVal val="0"/>
          <c:showCatName val="0"/>
          <c:showSerName val="0"/>
          <c:showPercent val="0"/>
          <c:showBubbleSize val="0"/>
        </c:dLbls>
        <c:gapWidth val="150"/>
        <c:axId val="109970560"/>
        <c:axId val="109972480"/>
      </c:barChart>
      <c:catAx>
        <c:axId val="109970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325825550875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2480"/>
        <c:crosses val="autoZero"/>
        <c:auto val="1"/>
        <c:lblAlgn val="ctr"/>
        <c:lblOffset val="100"/>
        <c:tickLblSkip val="1"/>
        <c:tickMarkSkip val="1"/>
        <c:noMultiLvlLbl val="0"/>
      </c:catAx>
      <c:valAx>
        <c:axId val="109972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056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6.9767441860465115E-2"/>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152877</xdr:colOff>
      <xdr:row>1</xdr:row>
      <xdr:rowOff>73342</xdr:rowOff>
    </xdr:from>
    <xdr:to>
      <xdr:col>2</xdr:col>
      <xdr:colOff>152877</xdr:colOff>
      <xdr:row>3</xdr:row>
      <xdr:rowOff>14345</xdr:rowOff>
    </xdr:to>
    <xdr:cxnSp macro="">
      <xdr:nvCxnSpPr>
        <xdr:cNvPr id="3" name="Gerade Verbindung mit Pfeil 2">
          <a:extLst>
            <a:ext uri="{FF2B5EF4-FFF2-40B4-BE49-F238E27FC236}">
              <a16:creationId xmlns:a16="http://schemas.microsoft.com/office/drawing/2014/main" id="{00000000-0008-0000-0000-000003000000}"/>
            </a:ext>
          </a:extLst>
        </xdr:cNvPr>
        <xdr:cNvCxnSpPr/>
      </xdr:nvCxnSpPr>
      <xdr:spPr>
        <a:xfrm>
          <a:off x="1949638" y="368617"/>
          <a:ext cx="0" cy="264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29" name="Diagramm 1">
          <a:extLst>
            <a:ext uri="{FF2B5EF4-FFF2-40B4-BE49-F238E27FC236}">
              <a16:creationId xmlns:a16="http://schemas.microsoft.com/office/drawing/2014/main" id="{00000000-0008-0000-0300-000051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42</xdr:row>
      <xdr:rowOff>104775</xdr:rowOff>
    </xdr:from>
    <xdr:to>
      <xdr:col>6</xdr:col>
      <xdr:colOff>628650</xdr:colOff>
      <xdr:row>60</xdr:row>
      <xdr:rowOff>28575</xdr:rowOff>
    </xdr:to>
    <xdr:graphicFrame macro="">
      <xdr:nvGraphicFramePr>
        <xdr:cNvPr id="8530" name="Diagramm 2">
          <a:extLst>
            <a:ext uri="{FF2B5EF4-FFF2-40B4-BE49-F238E27FC236}">
              <a16:creationId xmlns:a16="http://schemas.microsoft.com/office/drawing/2014/main" id="{00000000-0008-0000-0300-000052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0</xdr:rowOff>
    </xdr:from>
    <xdr:to>
      <xdr:col>6</xdr:col>
      <xdr:colOff>581025</xdr:colOff>
      <xdr:row>98</xdr:row>
      <xdr:rowOff>95250</xdr:rowOff>
    </xdr:to>
    <xdr:graphicFrame macro="">
      <xdr:nvGraphicFramePr>
        <xdr:cNvPr id="8531" name="Diagramm 5">
          <a:extLst>
            <a:ext uri="{FF2B5EF4-FFF2-40B4-BE49-F238E27FC236}">
              <a16:creationId xmlns:a16="http://schemas.microsoft.com/office/drawing/2014/main" id="{00000000-0008-0000-0300-000053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4459" name="Diagramm 2">
          <a:extLst>
            <a:ext uri="{FF2B5EF4-FFF2-40B4-BE49-F238E27FC236}">
              <a16:creationId xmlns:a16="http://schemas.microsoft.com/office/drawing/2014/main" id="{00000000-0008-0000-0400-0000B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4460" name="Diagramm 3">
          <a:extLst>
            <a:ext uri="{FF2B5EF4-FFF2-40B4-BE49-F238E27FC236}">
              <a16:creationId xmlns:a16="http://schemas.microsoft.com/office/drawing/2014/main" id="{00000000-0008-0000-0400-0000B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19050</xdr:colOff>
      <xdr:row>36</xdr:row>
      <xdr:rowOff>9525</xdr:rowOff>
    </xdr:to>
    <xdr:graphicFrame macro="">
      <xdr:nvGraphicFramePr>
        <xdr:cNvPr id="2614461" name="Diagramm 4">
          <a:extLst>
            <a:ext uri="{FF2B5EF4-FFF2-40B4-BE49-F238E27FC236}">
              <a16:creationId xmlns:a16="http://schemas.microsoft.com/office/drawing/2014/main" id="{00000000-0008-0000-0400-0000B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38</xdr:row>
      <xdr:rowOff>0</xdr:rowOff>
    </xdr:to>
    <xdr:graphicFrame macro="">
      <xdr:nvGraphicFramePr>
        <xdr:cNvPr id="2614462" name="Diagramm 5">
          <a:extLst>
            <a:ext uri="{FF2B5EF4-FFF2-40B4-BE49-F238E27FC236}">
              <a16:creationId xmlns:a16="http://schemas.microsoft.com/office/drawing/2014/main" id="{00000000-0008-0000-0400-0000B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38</xdr:row>
      <xdr:rowOff>0</xdr:rowOff>
    </xdr:from>
    <xdr:to>
      <xdr:col>22</xdr:col>
      <xdr:colOff>866775</xdr:colOff>
      <xdr:row>48</xdr:row>
      <xdr:rowOff>9525</xdr:rowOff>
    </xdr:to>
    <xdr:graphicFrame macro="">
      <xdr:nvGraphicFramePr>
        <xdr:cNvPr id="2614463" name="Diagramm 6">
          <a:extLst>
            <a:ext uri="{FF2B5EF4-FFF2-40B4-BE49-F238E27FC236}">
              <a16:creationId xmlns:a16="http://schemas.microsoft.com/office/drawing/2014/main" id="{00000000-0008-0000-0400-0000BF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49</xdr:row>
      <xdr:rowOff>161925</xdr:rowOff>
    </xdr:from>
    <xdr:to>
      <xdr:col>23</xdr:col>
      <xdr:colOff>0</xdr:colOff>
      <xdr:row>59</xdr:row>
      <xdr:rowOff>152400</xdr:rowOff>
    </xdr:to>
    <xdr:graphicFrame macro="">
      <xdr:nvGraphicFramePr>
        <xdr:cNvPr id="2614464" name="Diagramm 8">
          <a:extLst>
            <a:ext uri="{FF2B5EF4-FFF2-40B4-BE49-F238E27FC236}">
              <a16:creationId xmlns:a16="http://schemas.microsoft.com/office/drawing/2014/main" id="{00000000-0008-0000-0400-0000C0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61</xdr:row>
      <xdr:rowOff>161925</xdr:rowOff>
    </xdr:from>
    <xdr:to>
      <xdr:col>23</xdr:col>
      <xdr:colOff>9525</xdr:colOff>
      <xdr:row>72</xdr:row>
      <xdr:rowOff>9525</xdr:rowOff>
    </xdr:to>
    <xdr:graphicFrame macro="">
      <xdr:nvGraphicFramePr>
        <xdr:cNvPr id="2614465" name="Diagramm 9">
          <a:extLst>
            <a:ext uri="{FF2B5EF4-FFF2-40B4-BE49-F238E27FC236}">
              <a16:creationId xmlns:a16="http://schemas.microsoft.com/office/drawing/2014/main" id="{00000000-0008-0000-0400-0000C1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73</xdr:row>
      <xdr:rowOff>161925</xdr:rowOff>
    </xdr:from>
    <xdr:to>
      <xdr:col>23</xdr:col>
      <xdr:colOff>9525</xdr:colOff>
      <xdr:row>83</xdr:row>
      <xdr:rowOff>152400</xdr:rowOff>
    </xdr:to>
    <xdr:graphicFrame macro="">
      <xdr:nvGraphicFramePr>
        <xdr:cNvPr id="2614466" name="Diagramm 10">
          <a:extLst>
            <a:ext uri="{FF2B5EF4-FFF2-40B4-BE49-F238E27FC236}">
              <a16:creationId xmlns:a16="http://schemas.microsoft.com/office/drawing/2014/main" id="{00000000-0008-0000-0400-0000C2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85</xdr:row>
      <xdr:rowOff>161925</xdr:rowOff>
    </xdr:from>
    <xdr:to>
      <xdr:col>23</xdr:col>
      <xdr:colOff>19050</xdr:colOff>
      <xdr:row>95</xdr:row>
      <xdr:rowOff>152400</xdr:rowOff>
    </xdr:to>
    <xdr:graphicFrame macro="">
      <xdr:nvGraphicFramePr>
        <xdr:cNvPr id="2614467" name="Diagramm 11">
          <a:extLst>
            <a:ext uri="{FF2B5EF4-FFF2-40B4-BE49-F238E27FC236}">
              <a16:creationId xmlns:a16="http://schemas.microsoft.com/office/drawing/2014/main" id="{00000000-0008-0000-0400-0000C3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97</xdr:row>
      <xdr:rowOff>161925</xdr:rowOff>
    </xdr:from>
    <xdr:to>
      <xdr:col>22</xdr:col>
      <xdr:colOff>866775</xdr:colOff>
      <xdr:row>108</xdr:row>
      <xdr:rowOff>9525</xdr:rowOff>
    </xdr:to>
    <xdr:graphicFrame macro="">
      <xdr:nvGraphicFramePr>
        <xdr:cNvPr id="2614468" name="Diagramm 12">
          <a:extLst>
            <a:ext uri="{FF2B5EF4-FFF2-40B4-BE49-F238E27FC236}">
              <a16:creationId xmlns:a16="http://schemas.microsoft.com/office/drawing/2014/main" id="{00000000-0008-0000-0400-0000C4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109</xdr:row>
      <xdr:rowOff>161925</xdr:rowOff>
    </xdr:from>
    <xdr:to>
      <xdr:col>23</xdr:col>
      <xdr:colOff>0</xdr:colOff>
      <xdr:row>120</xdr:row>
      <xdr:rowOff>9525</xdr:rowOff>
    </xdr:to>
    <xdr:graphicFrame macro="">
      <xdr:nvGraphicFramePr>
        <xdr:cNvPr id="2614469" name="Diagramm 13">
          <a:extLst>
            <a:ext uri="{FF2B5EF4-FFF2-40B4-BE49-F238E27FC236}">
              <a16:creationId xmlns:a16="http://schemas.microsoft.com/office/drawing/2014/main" id="{00000000-0008-0000-0400-0000C5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121</xdr:row>
      <xdr:rowOff>161925</xdr:rowOff>
    </xdr:from>
    <xdr:to>
      <xdr:col>23</xdr:col>
      <xdr:colOff>0</xdr:colOff>
      <xdr:row>132</xdr:row>
      <xdr:rowOff>9525</xdr:rowOff>
    </xdr:to>
    <xdr:graphicFrame macro="">
      <xdr:nvGraphicFramePr>
        <xdr:cNvPr id="2614470" name="Diagramm 14">
          <a:extLst>
            <a:ext uri="{FF2B5EF4-FFF2-40B4-BE49-F238E27FC236}">
              <a16:creationId xmlns:a16="http://schemas.microsoft.com/office/drawing/2014/main" id="{00000000-0008-0000-0400-0000C6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133</xdr:row>
      <xdr:rowOff>161925</xdr:rowOff>
    </xdr:from>
    <xdr:to>
      <xdr:col>22</xdr:col>
      <xdr:colOff>857250</xdr:colOff>
      <xdr:row>144</xdr:row>
      <xdr:rowOff>9525</xdr:rowOff>
    </xdr:to>
    <xdr:graphicFrame macro="">
      <xdr:nvGraphicFramePr>
        <xdr:cNvPr id="2614471" name="Diagramm 15">
          <a:extLst>
            <a:ext uri="{FF2B5EF4-FFF2-40B4-BE49-F238E27FC236}">
              <a16:creationId xmlns:a16="http://schemas.microsoft.com/office/drawing/2014/main" id="{00000000-0008-0000-0400-0000C7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145</xdr:row>
      <xdr:rowOff>161925</xdr:rowOff>
    </xdr:from>
    <xdr:to>
      <xdr:col>23</xdr:col>
      <xdr:colOff>0</xdr:colOff>
      <xdr:row>146</xdr:row>
      <xdr:rowOff>0</xdr:rowOff>
    </xdr:to>
    <xdr:graphicFrame macro="">
      <xdr:nvGraphicFramePr>
        <xdr:cNvPr id="2614472" name="Diagramm 16">
          <a:extLst>
            <a:ext uri="{FF2B5EF4-FFF2-40B4-BE49-F238E27FC236}">
              <a16:creationId xmlns:a16="http://schemas.microsoft.com/office/drawing/2014/main" id="{00000000-0008-0000-0400-0000C8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3" name="Diagramm 17">
          <a:extLst>
            <a:ext uri="{FF2B5EF4-FFF2-40B4-BE49-F238E27FC236}">
              <a16:creationId xmlns:a16="http://schemas.microsoft.com/office/drawing/2014/main" id="{00000000-0008-0000-0400-0000C9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4" name="Diagramm 18">
          <a:extLst>
            <a:ext uri="{FF2B5EF4-FFF2-40B4-BE49-F238E27FC236}">
              <a16:creationId xmlns:a16="http://schemas.microsoft.com/office/drawing/2014/main" id="{00000000-0008-0000-0400-0000CA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5" name="Diagramm 19">
          <a:extLst>
            <a:ext uri="{FF2B5EF4-FFF2-40B4-BE49-F238E27FC236}">
              <a16:creationId xmlns:a16="http://schemas.microsoft.com/office/drawing/2014/main" id="{00000000-0008-0000-0400-0000C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6" name="Diagramm 20">
          <a:extLst>
            <a:ext uri="{FF2B5EF4-FFF2-40B4-BE49-F238E27FC236}">
              <a16:creationId xmlns:a16="http://schemas.microsoft.com/office/drawing/2014/main" id="{00000000-0008-0000-0400-0000C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2614477" name="Diagramm 21">
          <a:extLst>
            <a:ext uri="{FF2B5EF4-FFF2-40B4-BE49-F238E27FC236}">
              <a16:creationId xmlns:a16="http://schemas.microsoft.com/office/drawing/2014/main" id="{00000000-0008-0000-0400-0000C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146</xdr:row>
      <xdr:rowOff>0</xdr:rowOff>
    </xdr:from>
    <xdr:to>
      <xdr:col>23</xdr:col>
      <xdr:colOff>0</xdr:colOff>
      <xdr:row>155</xdr:row>
      <xdr:rowOff>152400</xdr:rowOff>
    </xdr:to>
    <xdr:graphicFrame macro="">
      <xdr:nvGraphicFramePr>
        <xdr:cNvPr id="2614478" name="Diagramm 33">
          <a:extLst>
            <a:ext uri="{FF2B5EF4-FFF2-40B4-BE49-F238E27FC236}">
              <a16:creationId xmlns:a16="http://schemas.microsoft.com/office/drawing/2014/main" id="{00000000-0008-0000-0400-0000C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14</xdr:col>
      <xdr:colOff>666750</xdr:colOff>
      <xdr:row>30</xdr:row>
      <xdr:rowOff>152400</xdr:rowOff>
    </xdr:to>
    <xdr:graphicFrame macro="">
      <xdr:nvGraphicFramePr>
        <xdr:cNvPr id="5240" name="Diagramm 5">
          <a:extLst>
            <a:ext uri="{FF2B5EF4-FFF2-40B4-BE49-F238E27FC236}">
              <a16:creationId xmlns:a16="http://schemas.microsoft.com/office/drawing/2014/main" id="{00000000-0008-0000-0500-00007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64" name="Diagramm 5">
          <a:extLst>
            <a:ext uri="{FF2B5EF4-FFF2-40B4-BE49-F238E27FC236}">
              <a16:creationId xmlns:a16="http://schemas.microsoft.com/office/drawing/2014/main" id="{00000000-0008-0000-0600-00007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H60"/>
  <sheetViews>
    <sheetView zoomScaleNormal="100" workbookViewId="0">
      <pane xSplit="2" ySplit="3" topLeftCell="C5" activePane="bottomRight" state="frozen"/>
      <selection pane="topRight" activeCell="C1" sqref="C1"/>
      <selection pane="bottomLeft" activeCell="A4" sqref="A4"/>
      <selection pane="bottomRight" activeCell="E1" sqref="E1"/>
    </sheetView>
  </sheetViews>
  <sheetFormatPr baseColWidth="10" defaultColWidth="10.5703125" defaultRowHeight="12" x14ac:dyDescent="0.2"/>
  <cols>
    <col min="1" max="1" width="3.42578125" style="20" bestFit="1" customWidth="1"/>
    <col min="2" max="2" width="22.5703125" style="20" customWidth="1"/>
    <col min="3" max="3" width="4.42578125" style="20" customWidth="1"/>
    <col min="4" max="16" width="5.5703125" style="20" customWidth="1"/>
    <col min="17" max="17" width="7" style="20" customWidth="1"/>
    <col min="18" max="22" width="5.5703125" style="20" customWidth="1"/>
    <col min="23" max="16384" width="10.5703125" style="20"/>
  </cols>
  <sheetData>
    <row r="1" spans="1:26" ht="24" customHeight="1" thickBot="1" x14ac:dyDescent="0.25">
      <c r="A1" s="40"/>
      <c r="B1" s="129" t="s">
        <v>15</v>
      </c>
      <c r="C1" s="101"/>
      <c r="D1" s="40"/>
      <c r="E1" s="219" t="s">
        <v>108</v>
      </c>
      <c r="F1" s="127"/>
      <c r="G1" s="127"/>
      <c r="H1" s="127"/>
      <c r="I1" s="128"/>
      <c r="J1" s="128"/>
      <c r="K1" s="128"/>
      <c r="L1" s="278" t="s">
        <v>84</v>
      </c>
      <c r="M1" s="279"/>
      <c r="N1" s="279"/>
      <c r="O1" s="279"/>
      <c r="P1" s="279"/>
      <c r="Q1" s="40"/>
      <c r="R1" s="40"/>
      <c r="S1" s="40"/>
      <c r="T1" s="40"/>
      <c r="U1" s="40"/>
      <c r="V1" s="40"/>
    </row>
    <row r="2" spans="1:26" x14ac:dyDescent="0.2">
      <c r="A2" s="21"/>
      <c r="B2" s="22" t="s">
        <v>14</v>
      </c>
      <c r="C2" s="223" t="s">
        <v>89</v>
      </c>
      <c r="D2" s="130">
        <v>5</v>
      </c>
      <c r="E2" s="130">
        <v>5</v>
      </c>
      <c r="F2" s="130">
        <v>5</v>
      </c>
      <c r="G2" s="130">
        <v>6</v>
      </c>
      <c r="H2" s="130">
        <v>5</v>
      </c>
      <c r="I2" s="130">
        <v>5</v>
      </c>
      <c r="J2" s="130">
        <v>4</v>
      </c>
      <c r="K2" s="130">
        <v>5</v>
      </c>
      <c r="L2" s="130">
        <v>5</v>
      </c>
      <c r="M2" s="130">
        <v>4</v>
      </c>
      <c r="N2" s="130">
        <v>5</v>
      </c>
      <c r="O2" s="130">
        <v>6</v>
      </c>
      <c r="P2" s="130">
        <v>3</v>
      </c>
      <c r="Q2" s="40">
        <f>SUM(D2:P2)</f>
        <v>63</v>
      </c>
      <c r="R2" s="40"/>
      <c r="S2" s="40"/>
      <c r="T2" s="40"/>
      <c r="U2" s="40"/>
      <c r="V2" s="40"/>
    </row>
    <row r="3" spans="1:26" ht="12.75" customHeight="1" thickBot="1" x14ac:dyDescent="0.25">
      <c r="A3" s="23" t="s">
        <v>0</v>
      </c>
      <c r="B3" s="69" t="s">
        <v>2</v>
      </c>
      <c r="C3" s="224"/>
      <c r="D3" s="68">
        <v>1</v>
      </c>
      <c r="E3" s="68">
        <v>2</v>
      </c>
      <c r="F3" s="68">
        <v>3</v>
      </c>
      <c r="G3" s="68">
        <v>4</v>
      </c>
      <c r="H3" s="68">
        <v>5</v>
      </c>
      <c r="I3" s="68">
        <v>6</v>
      </c>
      <c r="J3" s="68">
        <v>7</v>
      </c>
      <c r="K3" s="68">
        <v>8</v>
      </c>
      <c r="L3" s="68">
        <v>9</v>
      </c>
      <c r="M3" s="68">
        <v>10</v>
      </c>
      <c r="N3" s="68">
        <v>11</v>
      </c>
      <c r="O3" s="68">
        <v>12</v>
      </c>
      <c r="P3" s="68">
        <v>13</v>
      </c>
      <c r="Q3" s="24" t="s">
        <v>13</v>
      </c>
      <c r="R3" s="104" t="s">
        <v>1</v>
      </c>
      <c r="S3" s="25" t="s">
        <v>23</v>
      </c>
      <c r="T3" s="25" t="s">
        <v>24</v>
      </c>
      <c r="U3" s="25" t="s">
        <v>25</v>
      </c>
      <c r="V3" s="25" t="s">
        <v>26</v>
      </c>
      <c r="X3" s="234"/>
      <c r="Y3" s="234"/>
      <c r="Z3" s="234"/>
    </row>
    <row r="4" spans="1:26" ht="11.45" customHeight="1" x14ac:dyDescent="0.2">
      <c r="A4" s="26">
        <v>1</v>
      </c>
      <c r="B4" s="27" t="s">
        <v>50</v>
      </c>
      <c r="C4" s="225"/>
      <c r="D4" s="48"/>
      <c r="E4" s="49"/>
      <c r="F4" s="49"/>
      <c r="G4" s="49"/>
      <c r="H4" s="49"/>
      <c r="I4" s="49"/>
      <c r="J4" s="49"/>
      <c r="K4" s="49"/>
      <c r="L4" s="49"/>
      <c r="M4" s="49"/>
      <c r="N4" s="49"/>
      <c r="O4" s="229"/>
      <c r="P4" s="229"/>
      <c r="Q4" s="45" t="str">
        <f t="shared" ref="Q4:Q39" si="0">IF(ISNUMBER(C4),SUM(D4:P4),"")</f>
        <v/>
      </c>
      <c r="R4" s="105" t="str">
        <f>IF(C4=1,Schlüssel!J4,Schlüssel!L4)</f>
        <v/>
      </c>
      <c r="S4" s="103" t="str">
        <f t="shared" ref="S4:S39" si="1">IF(ISNUMBER(C4),SUM(D4:G4)/SUM($D$2:$G$2)*100,"")</f>
        <v/>
      </c>
      <c r="T4" s="102" t="str">
        <f t="shared" ref="T4:T39" si="2">IF(ISNUMBER(C4),SUM(H4:J4)/SUM($H$2:$J$2)*100,"")</f>
        <v/>
      </c>
      <c r="U4" s="102" t="str">
        <f t="shared" ref="U4:U39" si="3">IF(ISNUMBER(C4),SUM(K4:M4)/SUM($K$2:$M$2)*100,"")</f>
        <v/>
      </c>
      <c r="V4" s="102" t="str">
        <f t="shared" ref="V4:V39" si="4">IF(ISNUMBER(C4),IF(C4=1,SUM(N4:P4)/SUM($N$2:$P$2)*100,N4/$N$2*100),"")</f>
        <v/>
      </c>
      <c r="X4" s="234"/>
      <c r="Y4" s="234"/>
      <c r="Z4" s="234"/>
    </row>
    <row r="5" spans="1:26" ht="12" customHeight="1" thickBot="1" x14ac:dyDescent="0.25">
      <c r="A5" s="28">
        <v>2</v>
      </c>
      <c r="B5" s="29"/>
      <c r="C5" s="226"/>
      <c r="D5" s="48"/>
      <c r="E5" s="50"/>
      <c r="F5" s="50"/>
      <c r="G5" s="49"/>
      <c r="H5" s="50"/>
      <c r="I5" s="50"/>
      <c r="J5" s="50"/>
      <c r="K5" s="50"/>
      <c r="L5" s="50"/>
      <c r="M5" s="50"/>
      <c r="N5" s="50"/>
      <c r="O5" s="230"/>
      <c r="P5" s="230"/>
      <c r="Q5" s="45" t="str">
        <f t="shared" si="0"/>
        <v/>
      </c>
      <c r="R5" s="105" t="str">
        <f>IF(C5=1,Schlüssel!J5,Schlüssel!L5)</f>
        <v/>
      </c>
      <c r="S5" s="103" t="str">
        <f t="shared" si="1"/>
        <v/>
      </c>
      <c r="T5" s="102" t="str">
        <f t="shared" si="2"/>
        <v/>
      </c>
      <c r="U5" s="102" t="str">
        <f t="shared" si="3"/>
        <v/>
      </c>
      <c r="V5" s="102" t="str">
        <f t="shared" si="4"/>
        <v/>
      </c>
      <c r="X5" s="234"/>
      <c r="Y5" s="234"/>
      <c r="Z5" s="234"/>
    </row>
    <row r="6" spans="1:26" ht="11.45" customHeight="1" x14ac:dyDescent="0.2">
      <c r="A6" s="26">
        <v>3</v>
      </c>
      <c r="B6" s="29"/>
      <c r="C6" s="226"/>
      <c r="D6" s="48"/>
      <c r="E6" s="50"/>
      <c r="F6" s="50"/>
      <c r="G6" s="49"/>
      <c r="H6" s="50"/>
      <c r="I6" s="50"/>
      <c r="J6" s="50"/>
      <c r="K6" s="50"/>
      <c r="L6" s="50"/>
      <c r="M6" s="50"/>
      <c r="N6" s="50"/>
      <c r="O6" s="230"/>
      <c r="P6" s="230"/>
      <c r="Q6" s="45" t="str">
        <f t="shared" si="0"/>
        <v/>
      </c>
      <c r="R6" s="105" t="str">
        <f>IF(C6=1,Schlüssel!J6,Schlüssel!L6)</f>
        <v/>
      </c>
      <c r="S6" s="103" t="str">
        <f t="shared" si="1"/>
        <v/>
      </c>
      <c r="T6" s="102" t="str">
        <f t="shared" si="2"/>
        <v/>
      </c>
      <c r="U6" s="102" t="str">
        <f t="shared" si="3"/>
        <v/>
      </c>
      <c r="V6" s="102" t="str">
        <f t="shared" si="4"/>
        <v/>
      </c>
      <c r="X6" s="234"/>
      <c r="Y6" s="234"/>
      <c r="Z6" s="234"/>
    </row>
    <row r="7" spans="1:26" ht="12" customHeight="1" thickBot="1" x14ac:dyDescent="0.25">
      <c r="A7" s="28">
        <v>4</v>
      </c>
      <c r="B7" s="29"/>
      <c r="C7" s="226"/>
      <c r="D7" s="48"/>
      <c r="E7" s="50"/>
      <c r="F7" s="50"/>
      <c r="G7" s="49"/>
      <c r="H7" s="50"/>
      <c r="I7" s="50"/>
      <c r="J7" s="50"/>
      <c r="K7" s="50"/>
      <c r="L7" s="50"/>
      <c r="M7" s="50"/>
      <c r="N7" s="50"/>
      <c r="O7" s="230"/>
      <c r="P7" s="230"/>
      <c r="Q7" s="45" t="str">
        <f t="shared" si="0"/>
        <v/>
      </c>
      <c r="R7" s="105" t="str">
        <f>IF(C7=1,Schlüssel!J7,Schlüssel!L7)</f>
        <v/>
      </c>
      <c r="S7" s="103" t="str">
        <f t="shared" si="1"/>
        <v/>
      </c>
      <c r="T7" s="102" t="str">
        <f t="shared" si="2"/>
        <v/>
      </c>
      <c r="U7" s="102" t="str">
        <f t="shared" si="3"/>
        <v/>
      </c>
      <c r="V7" s="102" t="str">
        <f t="shared" si="4"/>
        <v/>
      </c>
      <c r="X7" s="234"/>
      <c r="Y7" s="234"/>
      <c r="Z7" s="234"/>
    </row>
    <row r="8" spans="1:26" ht="11.45" customHeight="1" x14ac:dyDescent="0.2">
      <c r="A8" s="26">
        <v>5</v>
      </c>
      <c r="B8" s="29"/>
      <c r="C8" s="226"/>
      <c r="D8" s="48"/>
      <c r="E8" s="50"/>
      <c r="F8" s="50"/>
      <c r="G8" s="49"/>
      <c r="H8" s="50"/>
      <c r="I8" s="50"/>
      <c r="J8" s="50"/>
      <c r="K8" s="50"/>
      <c r="L8" s="50"/>
      <c r="M8" s="50"/>
      <c r="N8" s="50"/>
      <c r="O8" s="230"/>
      <c r="P8" s="230"/>
      <c r="Q8" s="45" t="str">
        <f t="shared" si="0"/>
        <v/>
      </c>
      <c r="R8" s="105" t="str">
        <f>IF(C8=1,Schlüssel!J8,Schlüssel!L8)</f>
        <v/>
      </c>
      <c r="S8" s="103" t="str">
        <f t="shared" si="1"/>
        <v/>
      </c>
      <c r="T8" s="102" t="str">
        <f t="shared" si="2"/>
        <v/>
      </c>
      <c r="U8" s="102" t="str">
        <f t="shared" si="3"/>
        <v/>
      </c>
      <c r="V8" s="102" t="str">
        <f t="shared" si="4"/>
        <v/>
      </c>
      <c r="X8" s="234"/>
      <c r="Y8" s="234"/>
      <c r="Z8" s="234"/>
    </row>
    <row r="9" spans="1:26" ht="12" customHeight="1" thickBot="1" x14ac:dyDescent="0.25">
      <c r="A9" s="28">
        <v>6</v>
      </c>
      <c r="B9" s="29"/>
      <c r="C9" s="226"/>
      <c r="D9" s="48"/>
      <c r="E9" s="50"/>
      <c r="F9" s="50"/>
      <c r="G9" s="50"/>
      <c r="H9" s="50"/>
      <c r="I9" s="50"/>
      <c r="J9" s="50"/>
      <c r="K9" s="50"/>
      <c r="L9" s="50"/>
      <c r="M9" s="50"/>
      <c r="N9" s="50"/>
      <c r="O9" s="230"/>
      <c r="P9" s="230"/>
      <c r="Q9" s="45" t="str">
        <f t="shared" si="0"/>
        <v/>
      </c>
      <c r="R9" s="105" t="str">
        <f>IF(C9=1,Schlüssel!J9,Schlüssel!L9)</f>
        <v/>
      </c>
      <c r="S9" s="103" t="str">
        <f t="shared" si="1"/>
        <v/>
      </c>
      <c r="T9" s="102" t="str">
        <f t="shared" si="2"/>
        <v/>
      </c>
      <c r="U9" s="102" t="str">
        <f t="shared" si="3"/>
        <v/>
      </c>
      <c r="V9" s="102" t="str">
        <f t="shared" si="4"/>
        <v/>
      </c>
      <c r="X9" s="234"/>
      <c r="Y9" s="234"/>
      <c r="Z9" s="234"/>
    </row>
    <row r="10" spans="1:26" ht="11.45" customHeight="1" x14ac:dyDescent="0.2">
      <c r="A10" s="26">
        <v>7</v>
      </c>
      <c r="B10" s="29"/>
      <c r="C10" s="226"/>
      <c r="D10" s="48"/>
      <c r="E10" s="50"/>
      <c r="F10" s="50"/>
      <c r="G10" s="50"/>
      <c r="H10" s="50"/>
      <c r="I10" s="50"/>
      <c r="J10" s="50"/>
      <c r="K10" s="50"/>
      <c r="L10" s="50"/>
      <c r="M10" s="50"/>
      <c r="N10" s="50"/>
      <c r="O10" s="230"/>
      <c r="P10" s="230"/>
      <c r="Q10" s="45" t="str">
        <f t="shared" si="0"/>
        <v/>
      </c>
      <c r="R10" s="105" t="str">
        <f>IF(C10=1,Schlüssel!J10,Schlüssel!L10)</f>
        <v/>
      </c>
      <c r="S10" s="103" t="str">
        <f t="shared" si="1"/>
        <v/>
      </c>
      <c r="T10" s="102" t="str">
        <f t="shared" si="2"/>
        <v/>
      </c>
      <c r="U10" s="102" t="str">
        <f t="shared" si="3"/>
        <v/>
      </c>
      <c r="V10" s="102" t="str">
        <f t="shared" si="4"/>
        <v/>
      </c>
      <c r="X10" s="234"/>
      <c r="Y10" s="234"/>
      <c r="Z10" s="234"/>
    </row>
    <row r="11" spans="1:26" ht="12" customHeight="1" thickBot="1" x14ac:dyDescent="0.25">
      <c r="A11" s="28">
        <v>8</v>
      </c>
      <c r="B11" s="29"/>
      <c r="C11" s="227"/>
      <c r="D11" s="48"/>
      <c r="E11" s="50"/>
      <c r="F11" s="50"/>
      <c r="G11" s="50"/>
      <c r="H11" s="50"/>
      <c r="I11" s="50"/>
      <c r="J11" s="50"/>
      <c r="K11" s="50"/>
      <c r="L11" s="50"/>
      <c r="M11" s="50"/>
      <c r="N11" s="50"/>
      <c r="O11" s="230"/>
      <c r="P11" s="230"/>
      <c r="Q11" s="45" t="str">
        <f t="shared" si="0"/>
        <v/>
      </c>
      <c r="R11" s="105" t="str">
        <f>IF(C11=1,Schlüssel!J11,Schlüssel!L11)</f>
        <v/>
      </c>
      <c r="S11" s="103" t="str">
        <f t="shared" si="1"/>
        <v/>
      </c>
      <c r="T11" s="102" t="str">
        <f t="shared" si="2"/>
        <v/>
      </c>
      <c r="U11" s="102" t="str">
        <f t="shared" si="3"/>
        <v/>
      </c>
      <c r="V11" s="102" t="str">
        <f t="shared" si="4"/>
        <v/>
      </c>
      <c r="X11" s="234"/>
      <c r="Y11" s="234"/>
      <c r="Z11" s="234"/>
    </row>
    <row r="12" spans="1:26" x14ac:dyDescent="0.2">
      <c r="A12" s="26">
        <v>9</v>
      </c>
      <c r="B12" s="29"/>
      <c r="C12" s="227"/>
      <c r="D12" s="48"/>
      <c r="E12" s="50"/>
      <c r="F12" s="50"/>
      <c r="G12" s="50"/>
      <c r="H12" s="50"/>
      <c r="I12" s="50"/>
      <c r="J12" s="50"/>
      <c r="K12" s="50"/>
      <c r="L12" s="50"/>
      <c r="M12" s="50"/>
      <c r="N12" s="50"/>
      <c r="O12" s="230"/>
      <c r="P12" s="230"/>
      <c r="Q12" s="45" t="str">
        <f t="shared" si="0"/>
        <v/>
      </c>
      <c r="R12" s="105" t="str">
        <f>IF(C12=1,Schlüssel!J12,Schlüssel!L12)</f>
        <v/>
      </c>
      <c r="S12" s="103" t="str">
        <f t="shared" si="1"/>
        <v/>
      </c>
      <c r="T12" s="102" t="str">
        <f t="shared" si="2"/>
        <v/>
      </c>
      <c r="U12" s="102" t="str">
        <f t="shared" si="3"/>
        <v/>
      </c>
      <c r="V12" s="102" t="str">
        <f t="shared" si="4"/>
        <v/>
      </c>
      <c r="X12" s="20" t="s">
        <v>86</v>
      </c>
    </row>
    <row r="13" spans="1:26" ht="12.75" thickBot="1" x14ac:dyDescent="0.25">
      <c r="A13" s="28">
        <v>10</v>
      </c>
      <c r="B13" s="29"/>
      <c r="C13" s="227"/>
      <c r="D13" s="48"/>
      <c r="E13" s="50"/>
      <c r="F13" s="50"/>
      <c r="G13" s="50"/>
      <c r="H13" s="50"/>
      <c r="I13" s="50"/>
      <c r="J13" s="50"/>
      <c r="K13" s="50"/>
      <c r="L13" s="50"/>
      <c r="M13" s="50"/>
      <c r="N13" s="50"/>
      <c r="O13" s="230"/>
      <c r="P13" s="230"/>
      <c r="Q13" s="45" t="str">
        <f t="shared" si="0"/>
        <v/>
      </c>
      <c r="R13" s="105" t="str">
        <f>IF(C13=1,Schlüssel!J13,Schlüssel!L13)</f>
        <v/>
      </c>
      <c r="S13" s="103" t="str">
        <f t="shared" si="1"/>
        <v/>
      </c>
      <c r="T13" s="102" t="str">
        <f t="shared" si="2"/>
        <v/>
      </c>
      <c r="U13" s="102" t="str">
        <f t="shared" si="3"/>
        <v/>
      </c>
      <c r="V13" s="102" t="str">
        <f t="shared" si="4"/>
        <v/>
      </c>
      <c r="X13" s="20" t="s">
        <v>85</v>
      </c>
    </row>
    <row r="14" spans="1:26" ht="12" customHeight="1" x14ac:dyDescent="0.2">
      <c r="A14" s="26">
        <v>11</v>
      </c>
      <c r="B14" s="29"/>
      <c r="C14" s="227"/>
      <c r="D14" s="48"/>
      <c r="E14" s="50"/>
      <c r="F14" s="50"/>
      <c r="G14" s="50"/>
      <c r="H14" s="50"/>
      <c r="I14" s="50"/>
      <c r="J14" s="50"/>
      <c r="K14" s="50"/>
      <c r="L14" s="50"/>
      <c r="M14" s="50"/>
      <c r="N14" s="50"/>
      <c r="O14" s="230"/>
      <c r="P14" s="230"/>
      <c r="Q14" s="45" t="str">
        <f t="shared" si="0"/>
        <v/>
      </c>
      <c r="R14" s="105" t="str">
        <f>IF(C14=1,Schlüssel!J14,Schlüssel!L14)</f>
        <v/>
      </c>
      <c r="S14" s="103" t="str">
        <f t="shared" si="1"/>
        <v/>
      </c>
      <c r="T14" s="102" t="str">
        <f t="shared" si="2"/>
        <v/>
      </c>
      <c r="U14" s="102" t="str">
        <f t="shared" si="3"/>
        <v/>
      </c>
      <c r="V14" s="102" t="str">
        <f t="shared" si="4"/>
        <v/>
      </c>
      <c r="X14" s="235"/>
      <c r="Y14" s="236"/>
      <c r="Z14" s="236"/>
    </row>
    <row r="15" spans="1:26" ht="12.75" customHeight="1" thickBot="1" x14ac:dyDescent="0.25">
      <c r="A15" s="28">
        <v>12</v>
      </c>
      <c r="B15" s="29"/>
      <c r="C15" s="227"/>
      <c r="D15" s="48"/>
      <c r="E15" s="50"/>
      <c r="F15" s="50"/>
      <c r="G15" s="50"/>
      <c r="H15" s="50"/>
      <c r="I15" s="50"/>
      <c r="J15" s="50"/>
      <c r="K15" s="50"/>
      <c r="L15" s="50"/>
      <c r="M15" s="50"/>
      <c r="N15" s="50"/>
      <c r="O15" s="230"/>
      <c r="P15" s="230"/>
      <c r="Q15" s="45" t="str">
        <f t="shared" si="0"/>
        <v/>
      </c>
      <c r="R15" s="105" t="str">
        <f>IF(C15=1,Schlüssel!J15,Schlüssel!L15)</f>
        <v/>
      </c>
      <c r="S15" s="103" t="str">
        <f t="shared" si="1"/>
        <v/>
      </c>
      <c r="T15" s="102" t="str">
        <f t="shared" si="2"/>
        <v/>
      </c>
      <c r="U15" s="102" t="str">
        <f t="shared" si="3"/>
        <v/>
      </c>
      <c r="V15" s="102" t="str">
        <f t="shared" si="4"/>
        <v/>
      </c>
      <c r="X15" s="236"/>
      <c r="Y15" s="236"/>
      <c r="Z15" s="236"/>
    </row>
    <row r="16" spans="1:26" ht="12" customHeight="1" x14ac:dyDescent="0.2">
      <c r="A16" s="26">
        <v>13</v>
      </c>
      <c r="B16" s="29"/>
      <c r="C16" s="227"/>
      <c r="D16" s="48"/>
      <c r="E16" s="50"/>
      <c r="F16" s="50"/>
      <c r="G16" s="50"/>
      <c r="H16" s="50"/>
      <c r="I16" s="50"/>
      <c r="J16" s="50"/>
      <c r="K16" s="50"/>
      <c r="L16" s="50"/>
      <c r="M16" s="50"/>
      <c r="N16" s="50"/>
      <c r="O16" s="230"/>
      <c r="P16" s="230"/>
      <c r="Q16" s="45" t="str">
        <f t="shared" si="0"/>
        <v/>
      </c>
      <c r="R16" s="105" t="str">
        <f>IF(C16=1,Schlüssel!J16,Schlüssel!L16)</f>
        <v/>
      </c>
      <c r="S16" s="103" t="str">
        <f t="shared" si="1"/>
        <v/>
      </c>
      <c r="T16" s="102" t="str">
        <f t="shared" si="2"/>
        <v/>
      </c>
      <c r="U16" s="102" t="str">
        <f t="shared" si="3"/>
        <v/>
      </c>
      <c r="V16" s="102" t="str">
        <f t="shared" si="4"/>
        <v/>
      </c>
      <c r="X16" s="236"/>
      <c r="Y16" s="236"/>
      <c r="Z16" s="236"/>
    </row>
    <row r="17" spans="1:34" ht="12.75" customHeight="1" thickBot="1" x14ac:dyDescent="0.25">
      <c r="A17" s="28">
        <v>14</v>
      </c>
      <c r="B17" s="29"/>
      <c r="C17" s="227"/>
      <c r="D17" s="48"/>
      <c r="E17" s="50"/>
      <c r="F17" s="50"/>
      <c r="G17" s="50"/>
      <c r="H17" s="50"/>
      <c r="I17" s="50"/>
      <c r="J17" s="50"/>
      <c r="K17" s="50"/>
      <c r="L17" s="50"/>
      <c r="M17" s="50"/>
      <c r="N17" s="50"/>
      <c r="O17" s="230"/>
      <c r="P17" s="230"/>
      <c r="Q17" s="45" t="str">
        <f t="shared" si="0"/>
        <v/>
      </c>
      <c r="R17" s="105" t="str">
        <f>IF(C17=1,Schlüssel!J17,Schlüssel!L17)</f>
        <v/>
      </c>
      <c r="S17" s="103" t="str">
        <f t="shared" si="1"/>
        <v/>
      </c>
      <c r="T17" s="102" t="str">
        <f t="shared" si="2"/>
        <v/>
      </c>
      <c r="U17" s="102" t="str">
        <f t="shared" si="3"/>
        <v/>
      </c>
      <c r="V17" s="102" t="str">
        <f t="shared" si="4"/>
        <v/>
      </c>
      <c r="X17" s="236"/>
      <c r="Y17" s="236"/>
      <c r="Z17" s="236"/>
    </row>
    <row r="18" spans="1:34" ht="12" customHeight="1" x14ac:dyDescent="0.2">
      <c r="A18" s="26">
        <v>15</v>
      </c>
      <c r="B18" s="29"/>
      <c r="C18" s="227"/>
      <c r="D18" s="48"/>
      <c r="E18" s="50"/>
      <c r="F18" s="50"/>
      <c r="G18" s="50"/>
      <c r="H18" s="50"/>
      <c r="I18" s="50"/>
      <c r="J18" s="50"/>
      <c r="K18" s="50"/>
      <c r="L18" s="50"/>
      <c r="M18" s="50"/>
      <c r="N18" s="50"/>
      <c r="O18" s="230"/>
      <c r="P18" s="230"/>
      <c r="Q18" s="45" t="str">
        <f t="shared" si="0"/>
        <v/>
      </c>
      <c r="R18" s="105" t="str">
        <f>IF(C18=1,Schlüssel!J18,Schlüssel!L18)</f>
        <v/>
      </c>
      <c r="S18" s="103" t="str">
        <f t="shared" si="1"/>
        <v/>
      </c>
      <c r="T18" s="102" t="str">
        <f t="shared" si="2"/>
        <v/>
      </c>
      <c r="U18" s="102" t="str">
        <f t="shared" si="3"/>
        <v/>
      </c>
      <c r="V18" s="102" t="str">
        <f t="shared" si="4"/>
        <v/>
      </c>
      <c r="X18" s="236"/>
      <c r="Y18" s="236"/>
      <c r="Z18" s="236"/>
    </row>
    <row r="19" spans="1:34" ht="12.75" customHeight="1" thickBot="1" x14ac:dyDescent="0.25">
      <c r="A19" s="28">
        <v>16</v>
      </c>
      <c r="B19" s="29"/>
      <c r="C19" s="227"/>
      <c r="D19" s="48"/>
      <c r="E19" s="50"/>
      <c r="F19" s="50"/>
      <c r="G19" s="50"/>
      <c r="H19" s="50"/>
      <c r="I19" s="50"/>
      <c r="J19" s="50"/>
      <c r="K19" s="50"/>
      <c r="L19" s="50"/>
      <c r="M19" s="50"/>
      <c r="N19" s="50"/>
      <c r="O19" s="230"/>
      <c r="P19" s="230"/>
      <c r="Q19" s="45" t="str">
        <f t="shared" si="0"/>
        <v/>
      </c>
      <c r="R19" s="105" t="str">
        <f>IF(C19=1,Schlüssel!J19,Schlüssel!L19)</f>
        <v/>
      </c>
      <c r="S19" s="103" t="str">
        <f t="shared" si="1"/>
        <v/>
      </c>
      <c r="T19" s="102" t="str">
        <f t="shared" si="2"/>
        <v/>
      </c>
      <c r="U19" s="102" t="str">
        <f t="shared" si="3"/>
        <v/>
      </c>
      <c r="V19" s="102" t="str">
        <f t="shared" si="4"/>
        <v/>
      </c>
      <c r="X19"/>
      <c r="Y19"/>
      <c r="Z19"/>
    </row>
    <row r="20" spans="1:34" ht="12" customHeight="1" x14ac:dyDescent="0.2">
      <c r="A20" s="26">
        <v>17</v>
      </c>
      <c r="B20" s="29"/>
      <c r="C20" s="227"/>
      <c r="D20" s="48"/>
      <c r="E20" s="50"/>
      <c r="F20" s="50"/>
      <c r="G20" s="50"/>
      <c r="H20" s="50"/>
      <c r="I20" s="50"/>
      <c r="J20" s="50"/>
      <c r="K20" s="50"/>
      <c r="L20" s="50"/>
      <c r="M20" s="50"/>
      <c r="N20" s="50"/>
      <c r="O20" s="230"/>
      <c r="P20" s="230"/>
      <c r="Q20" s="45" t="str">
        <f t="shared" si="0"/>
        <v/>
      </c>
      <c r="R20" s="105" t="str">
        <f>IF(C20=1,Schlüssel!J20,Schlüssel!L20)</f>
        <v/>
      </c>
      <c r="S20" s="103" t="str">
        <f t="shared" si="1"/>
        <v/>
      </c>
      <c r="T20" s="102" t="str">
        <f t="shared" si="2"/>
        <v/>
      </c>
      <c r="U20" s="102" t="str">
        <f t="shared" si="3"/>
        <v/>
      </c>
      <c r="V20" s="102" t="str">
        <f t="shared" si="4"/>
        <v/>
      </c>
      <c r="X20"/>
      <c r="Y20"/>
      <c r="Z20"/>
    </row>
    <row r="21" spans="1:34" ht="12.75" customHeight="1" thickBot="1" x14ac:dyDescent="0.25">
      <c r="A21" s="28">
        <v>18</v>
      </c>
      <c r="B21" s="29"/>
      <c r="C21" s="227"/>
      <c r="D21" s="48"/>
      <c r="E21" s="50"/>
      <c r="F21" s="50"/>
      <c r="G21" s="50"/>
      <c r="H21" s="50"/>
      <c r="I21" s="50"/>
      <c r="J21" s="50"/>
      <c r="K21" s="50"/>
      <c r="L21" s="50"/>
      <c r="M21" s="50"/>
      <c r="N21" s="50"/>
      <c r="O21" s="230"/>
      <c r="P21" s="230"/>
      <c r="Q21" s="45" t="str">
        <f t="shared" si="0"/>
        <v/>
      </c>
      <c r="R21" s="105" t="str">
        <f>IF(C21=1,Schlüssel!J21,Schlüssel!L21)</f>
        <v/>
      </c>
      <c r="S21" s="103" t="str">
        <f t="shared" si="1"/>
        <v/>
      </c>
      <c r="T21" s="102" t="str">
        <f t="shared" si="2"/>
        <v/>
      </c>
      <c r="U21" s="102" t="str">
        <f t="shared" si="3"/>
        <v/>
      </c>
      <c r="V21" s="102" t="str">
        <f t="shared" si="4"/>
        <v/>
      </c>
      <c r="X21"/>
      <c r="Y21"/>
      <c r="Z21"/>
    </row>
    <row r="22" spans="1:34" ht="12" customHeight="1" x14ac:dyDescent="0.2">
      <c r="A22" s="26">
        <v>19</v>
      </c>
      <c r="B22" s="29"/>
      <c r="C22" s="227"/>
      <c r="D22" s="48"/>
      <c r="E22" s="50"/>
      <c r="F22" s="50"/>
      <c r="G22" s="50"/>
      <c r="H22" s="50"/>
      <c r="I22" s="50"/>
      <c r="J22" s="50"/>
      <c r="K22" s="50"/>
      <c r="L22" s="50"/>
      <c r="M22" s="50"/>
      <c r="N22" s="50"/>
      <c r="O22" s="230"/>
      <c r="P22" s="230"/>
      <c r="Q22" s="45" t="str">
        <f t="shared" si="0"/>
        <v/>
      </c>
      <c r="R22" s="105" t="str">
        <f>IF(C22=1,Schlüssel!J22,Schlüssel!L22)</f>
        <v/>
      </c>
      <c r="S22" s="103" t="str">
        <f t="shared" si="1"/>
        <v/>
      </c>
      <c r="T22" s="102" t="str">
        <f t="shared" si="2"/>
        <v/>
      </c>
      <c r="U22" s="102" t="str">
        <f t="shared" si="3"/>
        <v/>
      </c>
      <c r="V22" s="102" t="str">
        <f t="shared" si="4"/>
        <v/>
      </c>
      <c r="X22"/>
      <c r="Y22"/>
      <c r="Z22"/>
    </row>
    <row r="23" spans="1:34" ht="13.5" thickBot="1" x14ac:dyDescent="0.25">
      <c r="A23" s="28">
        <v>20</v>
      </c>
      <c r="B23" s="29"/>
      <c r="C23" s="227"/>
      <c r="D23" s="48"/>
      <c r="E23" s="50"/>
      <c r="F23" s="50"/>
      <c r="G23" s="50"/>
      <c r="H23" s="50"/>
      <c r="I23" s="50"/>
      <c r="J23" s="50"/>
      <c r="K23" s="50"/>
      <c r="L23" s="50"/>
      <c r="M23" s="50"/>
      <c r="N23" s="50"/>
      <c r="O23" s="230"/>
      <c r="P23" s="230"/>
      <c r="Q23" s="45" t="str">
        <f t="shared" si="0"/>
        <v/>
      </c>
      <c r="R23" s="105" t="str">
        <f>IF(C23=1,Schlüssel!J23,Schlüssel!L23)</f>
        <v/>
      </c>
      <c r="S23" s="103" t="str">
        <f t="shared" si="1"/>
        <v/>
      </c>
      <c r="T23" s="102" t="str">
        <f t="shared" si="2"/>
        <v/>
      </c>
      <c r="U23" s="102" t="str">
        <f t="shared" si="3"/>
        <v/>
      </c>
      <c r="V23" s="102" t="str">
        <f t="shared" si="4"/>
        <v/>
      </c>
      <c r="X23" s="251" t="s">
        <v>78</v>
      </c>
      <c r="Y23"/>
      <c r="Z23"/>
    </row>
    <row r="24" spans="1:34" x14ac:dyDescent="0.2">
      <c r="A24" s="26">
        <v>21</v>
      </c>
      <c r="B24" s="29"/>
      <c r="C24" s="227"/>
      <c r="D24" s="48"/>
      <c r="E24" s="50"/>
      <c r="F24" s="50"/>
      <c r="G24" s="50"/>
      <c r="H24" s="50"/>
      <c r="I24" s="50"/>
      <c r="J24" s="50"/>
      <c r="K24" s="50"/>
      <c r="L24" s="50"/>
      <c r="M24" s="50"/>
      <c r="N24" s="50"/>
      <c r="O24" s="230"/>
      <c r="P24" s="230"/>
      <c r="Q24" s="45" t="str">
        <f t="shared" si="0"/>
        <v/>
      </c>
      <c r="R24" s="105" t="str">
        <f>IF(C24=1,Schlüssel!J24,Schlüssel!L24)</f>
        <v/>
      </c>
      <c r="S24" s="103" t="str">
        <f t="shared" si="1"/>
        <v/>
      </c>
      <c r="T24" s="102" t="str">
        <f t="shared" si="2"/>
        <v/>
      </c>
      <c r="U24" s="102" t="str">
        <f t="shared" si="3"/>
        <v/>
      </c>
      <c r="V24" s="102" t="str">
        <f t="shared" si="4"/>
        <v/>
      </c>
    </row>
    <row r="25" spans="1:34" ht="12.75" thickBot="1" x14ac:dyDescent="0.25">
      <c r="A25" s="28">
        <v>22</v>
      </c>
      <c r="B25" s="29"/>
      <c r="C25" s="227"/>
      <c r="D25" s="48"/>
      <c r="E25" s="50"/>
      <c r="F25" s="50"/>
      <c r="G25" s="50"/>
      <c r="H25" s="50"/>
      <c r="I25" s="50"/>
      <c r="J25" s="50"/>
      <c r="K25" s="50"/>
      <c r="L25" s="50"/>
      <c r="M25" s="50"/>
      <c r="N25" s="50"/>
      <c r="O25" s="230"/>
      <c r="P25" s="230"/>
      <c r="Q25" s="45" t="str">
        <f t="shared" si="0"/>
        <v/>
      </c>
      <c r="R25" s="105" t="str">
        <f>IF(C25=1,Schlüssel!J25,Schlüssel!L25)</f>
        <v/>
      </c>
      <c r="S25" s="103" t="str">
        <f t="shared" si="1"/>
        <v/>
      </c>
      <c r="T25" s="102" t="str">
        <f t="shared" si="2"/>
        <v/>
      </c>
      <c r="U25" s="102" t="str">
        <f t="shared" si="3"/>
        <v/>
      </c>
      <c r="V25" s="102" t="str">
        <f t="shared" si="4"/>
        <v/>
      </c>
      <c r="X25" s="252" t="s">
        <v>83</v>
      </c>
      <c r="Y25" s="232"/>
      <c r="Z25" s="232"/>
      <c r="AA25" s="232"/>
      <c r="AB25" s="232"/>
      <c r="AC25" s="232"/>
    </row>
    <row r="26" spans="1:34" x14ac:dyDescent="0.2">
      <c r="A26" s="26">
        <v>23</v>
      </c>
      <c r="B26" s="29"/>
      <c r="C26" s="227"/>
      <c r="D26" s="48"/>
      <c r="E26" s="50"/>
      <c r="F26" s="50"/>
      <c r="G26" s="50"/>
      <c r="H26" s="50"/>
      <c r="I26" s="50"/>
      <c r="J26" s="50"/>
      <c r="K26" s="50"/>
      <c r="L26" s="50"/>
      <c r="M26" s="50"/>
      <c r="N26" s="50"/>
      <c r="O26" s="230"/>
      <c r="P26" s="230"/>
      <c r="Q26" s="45" t="str">
        <f t="shared" si="0"/>
        <v/>
      </c>
      <c r="R26" s="105" t="str">
        <f>IF(C26=1,Schlüssel!J26,Schlüssel!L26)</f>
        <v/>
      </c>
      <c r="S26" s="103" t="str">
        <f t="shared" si="1"/>
        <v/>
      </c>
      <c r="T26" s="102" t="str">
        <f t="shared" si="2"/>
        <v/>
      </c>
      <c r="U26" s="102" t="str">
        <f t="shared" si="3"/>
        <v/>
      </c>
      <c r="V26" s="102" t="str">
        <f t="shared" si="4"/>
        <v/>
      </c>
      <c r="X26" s="250" t="s">
        <v>103</v>
      </c>
      <c r="Y26" s="220"/>
      <c r="Z26" s="220"/>
      <c r="AA26" s="220"/>
      <c r="AB26" s="220"/>
      <c r="AC26" s="220"/>
      <c r="AD26" s="220"/>
      <c r="AE26" s="220"/>
      <c r="AF26" s="220"/>
      <c r="AG26" s="220"/>
      <c r="AH26" s="220"/>
    </row>
    <row r="27" spans="1:34" ht="12.75" thickBot="1" x14ac:dyDescent="0.25">
      <c r="A27" s="28">
        <v>24</v>
      </c>
      <c r="B27" s="29"/>
      <c r="C27" s="227"/>
      <c r="D27" s="48"/>
      <c r="E27" s="50"/>
      <c r="F27" s="50"/>
      <c r="G27" s="50"/>
      <c r="H27" s="50"/>
      <c r="I27" s="50"/>
      <c r="J27" s="50"/>
      <c r="K27" s="50"/>
      <c r="L27" s="50"/>
      <c r="M27" s="50"/>
      <c r="N27" s="50"/>
      <c r="O27" s="230"/>
      <c r="P27" s="230"/>
      <c r="Q27" s="45" t="str">
        <f t="shared" si="0"/>
        <v/>
      </c>
      <c r="R27" s="105" t="str">
        <f>IF(C27=1,Schlüssel!J27,Schlüssel!L27)</f>
        <v/>
      </c>
      <c r="S27" s="103" t="str">
        <f t="shared" si="1"/>
        <v/>
      </c>
      <c r="T27" s="102" t="str">
        <f t="shared" si="2"/>
        <v/>
      </c>
      <c r="U27" s="102" t="str">
        <f t="shared" si="3"/>
        <v/>
      </c>
      <c r="V27" s="102" t="str">
        <f t="shared" si="4"/>
        <v/>
      </c>
      <c r="X27" s="250" t="s">
        <v>87</v>
      </c>
      <c r="Y27" s="220"/>
      <c r="Z27" s="220"/>
    </row>
    <row r="28" spans="1:34" x14ac:dyDescent="0.2">
      <c r="A28" s="26">
        <v>25</v>
      </c>
      <c r="B28" s="29"/>
      <c r="C28" s="227"/>
      <c r="D28" s="48"/>
      <c r="E28" s="50"/>
      <c r="F28" s="50"/>
      <c r="G28" s="50"/>
      <c r="H28" s="50"/>
      <c r="I28" s="50"/>
      <c r="J28" s="50"/>
      <c r="K28" s="50"/>
      <c r="L28" s="50"/>
      <c r="M28" s="50"/>
      <c r="N28" s="50"/>
      <c r="O28" s="230"/>
      <c r="P28" s="230"/>
      <c r="Q28" s="45" t="str">
        <f t="shared" si="0"/>
        <v/>
      </c>
      <c r="R28" s="105" t="str">
        <f>IF(C28=1,Schlüssel!J28,Schlüssel!L28)</f>
        <v/>
      </c>
      <c r="S28" s="103" t="str">
        <f t="shared" si="1"/>
        <v/>
      </c>
      <c r="T28" s="102" t="str">
        <f t="shared" si="2"/>
        <v/>
      </c>
      <c r="U28" s="102" t="str">
        <f t="shared" si="3"/>
        <v/>
      </c>
      <c r="V28" s="102" t="str">
        <f t="shared" si="4"/>
        <v/>
      </c>
    </row>
    <row r="29" spans="1:34" ht="12.75" thickBot="1" x14ac:dyDescent="0.25">
      <c r="A29" s="28">
        <v>26</v>
      </c>
      <c r="B29" s="29"/>
      <c r="C29" s="227"/>
      <c r="D29" s="48"/>
      <c r="E29" s="50"/>
      <c r="F29" s="50"/>
      <c r="G29" s="50"/>
      <c r="H29" s="50"/>
      <c r="I29" s="50"/>
      <c r="J29" s="50"/>
      <c r="K29" s="50"/>
      <c r="L29" s="50"/>
      <c r="M29" s="50"/>
      <c r="N29" s="50"/>
      <c r="O29" s="230"/>
      <c r="P29" s="230"/>
      <c r="Q29" s="45" t="str">
        <f t="shared" si="0"/>
        <v/>
      </c>
      <c r="R29" s="105" t="str">
        <f>IF(C29=1,Schlüssel!J29,Schlüssel!L29)</f>
        <v/>
      </c>
      <c r="S29" s="103" t="str">
        <f t="shared" si="1"/>
        <v/>
      </c>
      <c r="T29" s="102" t="str">
        <f t="shared" si="2"/>
        <v/>
      </c>
      <c r="U29" s="102" t="str">
        <f t="shared" si="3"/>
        <v/>
      </c>
      <c r="V29" s="102" t="str">
        <f t="shared" si="4"/>
        <v/>
      </c>
    </row>
    <row r="30" spans="1:34" x14ac:dyDescent="0.2">
      <c r="A30" s="26">
        <v>27</v>
      </c>
      <c r="B30" s="29"/>
      <c r="C30" s="227"/>
      <c r="D30" s="48"/>
      <c r="E30" s="50"/>
      <c r="F30" s="50"/>
      <c r="G30" s="50"/>
      <c r="H30" s="50"/>
      <c r="I30" s="50"/>
      <c r="J30" s="50"/>
      <c r="K30" s="50"/>
      <c r="L30" s="50"/>
      <c r="M30" s="50"/>
      <c r="N30" s="50"/>
      <c r="O30" s="230"/>
      <c r="P30" s="230"/>
      <c r="Q30" s="45" t="str">
        <f t="shared" si="0"/>
        <v/>
      </c>
      <c r="R30" s="105" t="str">
        <f>IF(C30=1,Schlüssel!J30,Schlüssel!L30)</f>
        <v/>
      </c>
      <c r="S30" s="103" t="str">
        <f t="shared" si="1"/>
        <v/>
      </c>
      <c r="T30" s="102" t="str">
        <f t="shared" si="2"/>
        <v/>
      </c>
      <c r="U30" s="102" t="str">
        <f t="shared" si="3"/>
        <v/>
      </c>
      <c r="V30" s="102" t="str">
        <f t="shared" si="4"/>
        <v/>
      </c>
    </row>
    <row r="31" spans="1:34" ht="12.75" thickBot="1" x14ac:dyDescent="0.25">
      <c r="A31" s="28">
        <v>28</v>
      </c>
      <c r="B31" s="29"/>
      <c r="C31" s="227"/>
      <c r="D31" s="48"/>
      <c r="E31" s="50"/>
      <c r="F31" s="50"/>
      <c r="G31" s="50"/>
      <c r="H31" s="50"/>
      <c r="I31" s="50"/>
      <c r="J31" s="50"/>
      <c r="K31" s="50"/>
      <c r="L31" s="50"/>
      <c r="M31" s="50"/>
      <c r="N31" s="50"/>
      <c r="O31" s="230"/>
      <c r="P31" s="230"/>
      <c r="Q31" s="45" t="str">
        <f t="shared" si="0"/>
        <v/>
      </c>
      <c r="R31" s="105" t="str">
        <f>IF(C31=1,Schlüssel!J31,Schlüssel!L31)</f>
        <v/>
      </c>
      <c r="S31" s="103" t="str">
        <f t="shared" si="1"/>
        <v/>
      </c>
      <c r="T31" s="102" t="str">
        <f t="shared" si="2"/>
        <v/>
      </c>
      <c r="U31" s="102" t="str">
        <f t="shared" si="3"/>
        <v/>
      </c>
      <c r="V31" s="102" t="str">
        <f t="shared" si="4"/>
        <v/>
      </c>
    </row>
    <row r="32" spans="1:34" x14ac:dyDescent="0.2">
      <c r="A32" s="26">
        <v>29</v>
      </c>
      <c r="B32" s="29"/>
      <c r="C32" s="227"/>
      <c r="D32" s="48"/>
      <c r="E32" s="50"/>
      <c r="F32" s="50"/>
      <c r="G32" s="50"/>
      <c r="H32" s="50"/>
      <c r="I32" s="50"/>
      <c r="J32" s="50"/>
      <c r="K32" s="50"/>
      <c r="L32" s="50"/>
      <c r="M32" s="50"/>
      <c r="N32" s="50"/>
      <c r="O32" s="230"/>
      <c r="P32" s="230"/>
      <c r="Q32" s="45" t="str">
        <f t="shared" si="0"/>
        <v/>
      </c>
      <c r="R32" s="105" t="str">
        <f>IF(C32=1,Schlüssel!J32,Schlüssel!L32)</f>
        <v/>
      </c>
      <c r="S32" s="103" t="str">
        <f t="shared" si="1"/>
        <v/>
      </c>
      <c r="T32" s="102" t="str">
        <f t="shared" si="2"/>
        <v/>
      </c>
      <c r="U32" s="102" t="str">
        <f t="shared" si="3"/>
        <v/>
      </c>
      <c r="V32" s="102" t="str">
        <f t="shared" si="4"/>
        <v/>
      </c>
    </row>
    <row r="33" spans="1:22" ht="12.75" thickBot="1" x14ac:dyDescent="0.25">
      <c r="A33" s="28">
        <v>30</v>
      </c>
      <c r="B33" s="29"/>
      <c r="C33" s="227"/>
      <c r="D33" s="48"/>
      <c r="E33" s="50"/>
      <c r="F33" s="50"/>
      <c r="G33" s="50"/>
      <c r="H33" s="50"/>
      <c r="I33" s="50"/>
      <c r="J33" s="50"/>
      <c r="K33" s="50"/>
      <c r="L33" s="50"/>
      <c r="M33" s="50"/>
      <c r="N33" s="50"/>
      <c r="O33" s="230"/>
      <c r="P33" s="230"/>
      <c r="Q33" s="45" t="str">
        <f t="shared" si="0"/>
        <v/>
      </c>
      <c r="R33" s="105" t="str">
        <f>IF(C33=1,Schlüssel!J33,Schlüssel!L33)</f>
        <v/>
      </c>
      <c r="S33" s="103" t="str">
        <f t="shared" si="1"/>
        <v/>
      </c>
      <c r="T33" s="102" t="str">
        <f t="shared" si="2"/>
        <v/>
      </c>
      <c r="U33" s="102" t="str">
        <f t="shared" si="3"/>
        <v/>
      </c>
      <c r="V33" s="102" t="str">
        <f t="shared" si="4"/>
        <v/>
      </c>
    </row>
    <row r="34" spans="1:22" x14ac:dyDescent="0.2">
      <c r="A34" s="26">
        <v>31</v>
      </c>
      <c r="B34" s="29"/>
      <c r="C34" s="227"/>
      <c r="D34" s="48"/>
      <c r="E34" s="50"/>
      <c r="F34" s="50"/>
      <c r="G34" s="50"/>
      <c r="H34" s="50"/>
      <c r="I34" s="50"/>
      <c r="J34" s="50"/>
      <c r="K34" s="50"/>
      <c r="L34" s="50"/>
      <c r="M34" s="50"/>
      <c r="N34" s="50"/>
      <c r="O34" s="230"/>
      <c r="P34" s="230"/>
      <c r="Q34" s="45" t="str">
        <f t="shared" si="0"/>
        <v/>
      </c>
      <c r="R34" s="105" t="str">
        <f>IF(C34=1,Schlüssel!J34,Schlüssel!L34)</f>
        <v/>
      </c>
      <c r="S34" s="103" t="str">
        <f t="shared" si="1"/>
        <v/>
      </c>
      <c r="T34" s="102" t="str">
        <f t="shared" si="2"/>
        <v/>
      </c>
      <c r="U34" s="102" t="str">
        <f t="shared" si="3"/>
        <v/>
      </c>
      <c r="V34" s="102" t="str">
        <f t="shared" si="4"/>
        <v/>
      </c>
    </row>
    <row r="35" spans="1:22" ht="12.75" thickBot="1" x14ac:dyDescent="0.25">
      <c r="A35" s="28">
        <v>32</v>
      </c>
      <c r="B35" s="29"/>
      <c r="C35" s="227"/>
      <c r="D35" s="48"/>
      <c r="E35" s="50"/>
      <c r="F35" s="50"/>
      <c r="G35" s="50"/>
      <c r="H35" s="50"/>
      <c r="I35" s="50"/>
      <c r="J35" s="50"/>
      <c r="K35" s="50"/>
      <c r="L35" s="50"/>
      <c r="M35" s="50"/>
      <c r="N35" s="50"/>
      <c r="O35" s="230"/>
      <c r="P35" s="230"/>
      <c r="Q35" s="45" t="str">
        <f t="shared" si="0"/>
        <v/>
      </c>
      <c r="R35" s="105" t="str">
        <f>IF(C35=1,Schlüssel!J35,Schlüssel!L35)</f>
        <v/>
      </c>
      <c r="S35" s="103" t="str">
        <f t="shared" si="1"/>
        <v/>
      </c>
      <c r="T35" s="102" t="str">
        <f t="shared" si="2"/>
        <v/>
      </c>
      <c r="U35" s="102" t="str">
        <f t="shared" si="3"/>
        <v/>
      </c>
      <c r="V35" s="102" t="str">
        <f t="shared" si="4"/>
        <v/>
      </c>
    </row>
    <row r="36" spans="1:22" x14ac:dyDescent="0.2">
      <c r="A36" s="26">
        <v>33</v>
      </c>
      <c r="B36" s="29"/>
      <c r="C36" s="227"/>
      <c r="D36" s="48"/>
      <c r="E36" s="50"/>
      <c r="F36" s="50"/>
      <c r="G36" s="50"/>
      <c r="H36" s="50"/>
      <c r="I36" s="50"/>
      <c r="J36" s="50"/>
      <c r="K36" s="50"/>
      <c r="L36" s="50"/>
      <c r="M36" s="50"/>
      <c r="N36" s="50"/>
      <c r="O36" s="230"/>
      <c r="P36" s="230"/>
      <c r="Q36" s="45" t="str">
        <f t="shared" si="0"/>
        <v/>
      </c>
      <c r="R36" s="105" t="str">
        <f>IF(C36=1,Schlüssel!J36,Schlüssel!L36)</f>
        <v/>
      </c>
      <c r="S36" s="103" t="str">
        <f t="shared" si="1"/>
        <v/>
      </c>
      <c r="T36" s="102" t="str">
        <f t="shared" si="2"/>
        <v/>
      </c>
      <c r="U36" s="102" t="str">
        <f t="shared" si="3"/>
        <v/>
      </c>
      <c r="V36" s="102" t="str">
        <f t="shared" si="4"/>
        <v/>
      </c>
    </row>
    <row r="37" spans="1:22" ht="12.75" thickBot="1" x14ac:dyDescent="0.25">
      <c r="A37" s="28">
        <v>34</v>
      </c>
      <c r="B37" s="29"/>
      <c r="C37" s="227"/>
      <c r="D37" s="48"/>
      <c r="E37" s="50"/>
      <c r="F37" s="50"/>
      <c r="G37" s="50"/>
      <c r="H37" s="50"/>
      <c r="I37" s="50"/>
      <c r="J37" s="50"/>
      <c r="K37" s="50"/>
      <c r="L37" s="50"/>
      <c r="M37" s="50"/>
      <c r="N37" s="50"/>
      <c r="O37" s="230"/>
      <c r="P37" s="230"/>
      <c r="Q37" s="45" t="str">
        <f t="shared" si="0"/>
        <v/>
      </c>
      <c r="R37" s="105" t="str">
        <f>IF(C37=1,Schlüssel!J37,Schlüssel!L37)</f>
        <v/>
      </c>
      <c r="S37" s="103" t="str">
        <f t="shared" si="1"/>
        <v/>
      </c>
      <c r="T37" s="102" t="str">
        <f t="shared" si="2"/>
        <v/>
      </c>
      <c r="U37" s="102" t="str">
        <f t="shared" si="3"/>
        <v/>
      </c>
      <c r="V37" s="102" t="str">
        <f t="shared" si="4"/>
        <v/>
      </c>
    </row>
    <row r="38" spans="1:22" x14ac:dyDescent="0.2">
      <c r="A38" s="26">
        <v>35</v>
      </c>
      <c r="B38" s="29"/>
      <c r="C38" s="227"/>
      <c r="D38" s="48"/>
      <c r="E38" s="50"/>
      <c r="F38" s="50"/>
      <c r="G38" s="50"/>
      <c r="H38" s="50"/>
      <c r="I38" s="50"/>
      <c r="J38" s="50"/>
      <c r="K38" s="50"/>
      <c r="L38" s="50"/>
      <c r="M38" s="50"/>
      <c r="N38" s="50"/>
      <c r="O38" s="230"/>
      <c r="P38" s="230"/>
      <c r="Q38" s="45" t="str">
        <f t="shared" si="0"/>
        <v/>
      </c>
      <c r="R38" s="105" t="str">
        <f>IF(C38=1,Schlüssel!J38,Schlüssel!L38)</f>
        <v/>
      </c>
      <c r="S38" s="103" t="str">
        <f t="shared" si="1"/>
        <v/>
      </c>
      <c r="T38" s="102" t="str">
        <f t="shared" si="2"/>
        <v/>
      </c>
      <c r="U38" s="102" t="str">
        <f t="shared" si="3"/>
        <v/>
      </c>
      <c r="V38" s="102" t="str">
        <f t="shared" si="4"/>
        <v/>
      </c>
    </row>
    <row r="39" spans="1:22" ht="12.75" thickBot="1" x14ac:dyDescent="0.25">
      <c r="A39" s="28">
        <v>36</v>
      </c>
      <c r="B39" s="29"/>
      <c r="C39" s="228"/>
      <c r="D39" s="51"/>
      <c r="E39" s="51"/>
      <c r="F39" s="51"/>
      <c r="G39" s="51"/>
      <c r="H39" s="51"/>
      <c r="I39" s="51"/>
      <c r="J39" s="51"/>
      <c r="K39" s="51"/>
      <c r="L39" s="51"/>
      <c r="M39" s="51"/>
      <c r="N39" s="51"/>
      <c r="O39" s="231"/>
      <c r="P39" s="231"/>
      <c r="Q39" s="61" t="str">
        <f t="shared" si="0"/>
        <v/>
      </c>
      <c r="R39" s="105" t="str">
        <f>IF(C39=1,Schlüssel!J39,Schlüssel!L39)</f>
        <v/>
      </c>
      <c r="S39" s="178" t="str">
        <f t="shared" si="1"/>
        <v/>
      </c>
      <c r="T39" s="102" t="str">
        <f t="shared" si="2"/>
        <v/>
      </c>
      <c r="U39" s="102" t="str">
        <f t="shared" si="3"/>
        <v/>
      </c>
      <c r="V39" s="102" t="str">
        <f t="shared" si="4"/>
        <v/>
      </c>
    </row>
    <row r="40" spans="1:22" ht="12.75" thickBot="1" x14ac:dyDescent="0.25">
      <c r="A40" s="40"/>
      <c r="B40" s="30" t="s">
        <v>12</v>
      </c>
      <c r="C40" s="41"/>
      <c r="D40" s="62">
        <f>SUM(D4:D39)</f>
        <v>0</v>
      </c>
      <c r="E40" s="46">
        <f t="shared" ref="E40:P40" si="5">SUM(E4:E39)</f>
        <v>0</v>
      </c>
      <c r="F40" s="47">
        <f t="shared" si="5"/>
        <v>0</v>
      </c>
      <c r="G40" s="47">
        <f t="shared" si="5"/>
        <v>0</v>
      </c>
      <c r="H40" s="47">
        <f t="shared" si="5"/>
        <v>0</v>
      </c>
      <c r="I40" s="47">
        <f t="shared" si="5"/>
        <v>0</v>
      </c>
      <c r="J40" s="47">
        <f t="shared" si="5"/>
        <v>0</v>
      </c>
      <c r="K40" s="47">
        <f t="shared" si="5"/>
        <v>0</v>
      </c>
      <c r="L40" s="47">
        <f t="shared" si="5"/>
        <v>0</v>
      </c>
      <c r="M40" s="47">
        <f t="shared" si="5"/>
        <v>0</v>
      </c>
      <c r="N40" s="47">
        <f t="shared" si="5"/>
        <v>0</v>
      </c>
      <c r="O40" s="47">
        <f>SUM(O4:O39)</f>
        <v>0</v>
      </c>
      <c r="P40" s="109">
        <f t="shared" si="5"/>
        <v>0</v>
      </c>
      <c r="Q40" s="62">
        <f>SUM(Q4:Q39)</f>
        <v>0</v>
      </c>
      <c r="R40" s="63"/>
      <c r="S40" s="62"/>
      <c r="T40" s="46"/>
      <c r="U40" s="112"/>
      <c r="V40" s="108"/>
    </row>
    <row r="41" spans="1:22" ht="12.75" thickBot="1" x14ac:dyDescent="0.25">
      <c r="A41" s="40"/>
      <c r="B41" s="30" t="s">
        <v>19</v>
      </c>
      <c r="C41" s="60"/>
      <c r="D41" s="62" t="str">
        <f>IF(ISERROR(AVERAGE(D4:D39)),"",AVERAGE(D4:D39))</f>
        <v/>
      </c>
      <c r="E41" s="47" t="str">
        <f t="shared" ref="E41:P41" si="6">IF(ISERROR(AVERAGE(E4:E39)),"",AVERAGE(E4:E39))</f>
        <v/>
      </c>
      <c r="F41" s="47" t="str">
        <f t="shared" si="6"/>
        <v/>
      </c>
      <c r="G41" s="47" t="str">
        <f t="shared" si="6"/>
        <v/>
      </c>
      <c r="H41" s="47" t="str">
        <f t="shared" si="6"/>
        <v/>
      </c>
      <c r="I41" s="47" t="str">
        <f t="shared" si="6"/>
        <v/>
      </c>
      <c r="J41" s="47" t="str">
        <f t="shared" si="6"/>
        <v/>
      </c>
      <c r="K41" s="47" t="str">
        <f t="shared" si="6"/>
        <v/>
      </c>
      <c r="L41" s="47" t="str">
        <f t="shared" si="6"/>
        <v/>
      </c>
      <c r="M41" s="47" t="str">
        <f t="shared" si="6"/>
        <v/>
      </c>
      <c r="N41" s="47" t="str">
        <f t="shared" si="6"/>
        <v/>
      </c>
      <c r="O41" s="47" t="str">
        <f>IF(ISERROR(AVERAGE(O4:O39)),"",AVERAGE(O4:O39))</f>
        <v/>
      </c>
      <c r="P41" s="190" t="str">
        <f t="shared" si="6"/>
        <v/>
      </c>
      <c r="Q41" s="111"/>
      <c r="R41" s="110" t="str">
        <f>IF(ISERROR(AVERAGE(R4:R39)),"",AVERAGE(R4:R39))</f>
        <v/>
      </c>
      <c r="S41" s="175" t="str">
        <f>IF(ISERROR(AVERAGE(S4:S39)),"",AVERAGE(S4:S39))</f>
        <v/>
      </c>
      <c r="T41" s="176" t="str">
        <f>IF(ISERROR(AVERAGE(T4:T39)),"",AVERAGE(T4:T39))</f>
        <v/>
      </c>
      <c r="U41" s="176" t="str">
        <f>IF(ISERROR(AVERAGE(U4:U39)),"",AVERAGE(U4:U39))</f>
        <v/>
      </c>
      <c r="V41" s="177" t="str">
        <f>IF(ISERROR(AVERAGE(V4:V39)),"",AVERAGE(V4:V39))</f>
        <v/>
      </c>
    </row>
    <row r="42" spans="1:22" ht="24.75" customHeight="1" thickBot="1" x14ac:dyDescent="0.25">
      <c r="A42" s="40"/>
      <c r="B42" s="42" t="s">
        <v>3</v>
      </c>
      <c r="C42" s="31"/>
      <c r="D42" s="106" t="str">
        <f>IF(ISERROR(D41/D2),"",((D41/D2)*100))</f>
        <v/>
      </c>
      <c r="E42" s="107" t="str">
        <f t="shared" ref="E42:P42" si="7">IF(ISERROR(E41/E2),"",((E41/E2)*100))</f>
        <v/>
      </c>
      <c r="F42" s="107" t="str">
        <f t="shared" si="7"/>
        <v/>
      </c>
      <c r="G42" s="107" t="str">
        <f t="shared" si="7"/>
        <v/>
      </c>
      <c r="H42" s="162" t="str">
        <f t="shared" si="7"/>
        <v/>
      </c>
      <c r="I42" s="162" t="str">
        <f t="shared" si="7"/>
        <v/>
      </c>
      <c r="J42" s="162" t="str">
        <f t="shared" si="7"/>
        <v/>
      </c>
      <c r="K42" s="162" t="str">
        <f t="shared" si="7"/>
        <v/>
      </c>
      <c r="L42" s="162" t="str">
        <f t="shared" si="7"/>
        <v/>
      </c>
      <c r="M42" s="162" t="str">
        <f t="shared" si="7"/>
        <v/>
      </c>
      <c r="N42" s="188" t="str">
        <f t="shared" si="7"/>
        <v/>
      </c>
      <c r="O42" s="188" t="str">
        <f t="shared" si="7"/>
        <v/>
      </c>
      <c r="P42" s="107" t="str">
        <f t="shared" si="7"/>
        <v/>
      </c>
      <c r="Q42" s="40"/>
      <c r="R42" s="40"/>
      <c r="S42" s="40"/>
      <c r="T42" s="40"/>
      <c r="U42" s="40"/>
      <c r="V42" s="40"/>
    </row>
    <row r="43" spans="1:22" x14ac:dyDescent="0.2">
      <c r="A43" s="40"/>
      <c r="B43" s="32" t="s">
        <v>4</v>
      </c>
      <c r="C43" s="33">
        <f>COUNTIF(C4:C39,"&gt;=1")</f>
        <v>0</v>
      </c>
      <c r="D43" s="52"/>
      <c r="E43" s="52"/>
      <c r="F43" s="52"/>
      <c r="G43" s="52"/>
      <c r="H43" s="163"/>
      <c r="I43" s="163"/>
      <c r="J43" s="163"/>
      <c r="K43" s="163"/>
      <c r="L43" s="163"/>
      <c r="M43" s="163"/>
      <c r="N43" s="52"/>
      <c r="O43" s="52"/>
      <c r="P43" s="52"/>
      <c r="Q43" s="40"/>
      <c r="R43" s="40"/>
      <c r="S43" s="40"/>
      <c r="T43" s="40"/>
      <c r="U43" s="40"/>
      <c r="V43" s="40"/>
    </row>
    <row r="44" spans="1:22" ht="27.75" customHeight="1" thickBot="1" x14ac:dyDescent="0.25">
      <c r="A44" s="40"/>
      <c r="B44" s="43" t="s">
        <v>90</v>
      </c>
      <c r="C44" s="44">
        <f>COUNTIF(C4:C39,"&gt;1")</f>
        <v>0</v>
      </c>
      <c r="D44" s="53"/>
      <c r="E44" s="52"/>
      <c r="F44" s="52"/>
      <c r="G44" s="52"/>
      <c r="H44" s="52"/>
      <c r="I44" s="52"/>
      <c r="J44" s="52"/>
      <c r="K44" s="52"/>
      <c r="L44" s="52"/>
      <c r="M44" s="52"/>
      <c r="N44" s="52"/>
      <c r="O44" s="52"/>
      <c r="P44" s="52"/>
      <c r="Q44" s="40"/>
      <c r="R44" s="40"/>
      <c r="S44" s="40"/>
      <c r="T44" s="40"/>
      <c r="U44" s="40"/>
      <c r="V44" s="40"/>
    </row>
    <row r="45" spans="1:22" ht="36.75" thickTop="1" x14ac:dyDescent="0.2">
      <c r="A45" s="40"/>
      <c r="B45" s="34" t="s">
        <v>91</v>
      </c>
      <c r="C45" s="35"/>
      <c r="D45" s="54">
        <f>SUMIF($C$4:$C$39,1,D4:D39)</f>
        <v>0</v>
      </c>
      <c r="E45" s="55">
        <f t="shared" ref="E45:P45" si="8">SUMIF($C$4:$C$39,1,E4:E39)</f>
        <v>0</v>
      </c>
      <c r="F45" s="55">
        <f t="shared" si="8"/>
        <v>0</v>
      </c>
      <c r="G45" s="55">
        <f t="shared" si="8"/>
        <v>0</v>
      </c>
      <c r="H45" s="55">
        <f t="shared" si="8"/>
        <v>0</v>
      </c>
      <c r="I45" s="55">
        <f t="shared" si="8"/>
        <v>0</v>
      </c>
      <c r="J45" s="55">
        <f t="shared" si="8"/>
        <v>0</v>
      </c>
      <c r="K45" s="55">
        <f t="shared" si="8"/>
        <v>0</v>
      </c>
      <c r="L45" s="55">
        <f t="shared" si="8"/>
        <v>0</v>
      </c>
      <c r="M45" s="55">
        <f t="shared" si="8"/>
        <v>0</v>
      </c>
      <c r="N45" s="55">
        <f t="shared" si="8"/>
        <v>0</v>
      </c>
      <c r="O45" s="55">
        <f>SUMIF($C$4:$C$39,1,O4:O39)</f>
        <v>0</v>
      </c>
      <c r="P45" s="55">
        <f t="shared" si="8"/>
        <v>0</v>
      </c>
      <c r="Q45" s="40"/>
      <c r="R45" s="40"/>
      <c r="S45" s="40"/>
      <c r="T45" s="40"/>
      <c r="U45" s="40"/>
      <c r="V45" s="40"/>
    </row>
    <row r="46" spans="1:22" ht="36.75" thickBot="1" x14ac:dyDescent="0.25">
      <c r="A46" s="40"/>
      <c r="B46" s="36" t="s">
        <v>92</v>
      </c>
      <c r="C46" s="37"/>
      <c r="D46" s="56" t="str">
        <f>IF(ISERROR(D45/(($C$43-$C$44)*D2)*100),"",(D45/(($C$43-$C$44)*D2)*100))</f>
        <v/>
      </c>
      <c r="E46" s="57" t="str">
        <f t="shared" ref="E46:P46" si="9">IF(ISERROR(E45/(($C$43-$C$44)*E2)*100),"",(E45/(($C$43-$C$44)*E2)*100))</f>
        <v/>
      </c>
      <c r="F46" s="57" t="str">
        <f t="shared" si="9"/>
        <v/>
      </c>
      <c r="G46" s="57" t="str">
        <f t="shared" si="9"/>
        <v/>
      </c>
      <c r="H46" s="57" t="str">
        <f t="shared" si="9"/>
        <v/>
      </c>
      <c r="I46" s="57" t="str">
        <f t="shared" si="9"/>
        <v/>
      </c>
      <c r="J46" s="57" t="str">
        <f t="shared" si="9"/>
        <v/>
      </c>
      <c r="K46" s="57" t="str">
        <f t="shared" si="9"/>
        <v/>
      </c>
      <c r="L46" s="57" t="str">
        <f t="shared" si="9"/>
        <v/>
      </c>
      <c r="M46" s="57" t="str">
        <f t="shared" si="9"/>
        <v/>
      </c>
      <c r="N46" s="57" t="str">
        <f t="shared" si="9"/>
        <v/>
      </c>
      <c r="O46" s="57" t="str">
        <f t="shared" si="9"/>
        <v/>
      </c>
      <c r="P46" s="57" t="str">
        <f t="shared" si="9"/>
        <v/>
      </c>
      <c r="Q46" s="40"/>
      <c r="R46" s="40"/>
      <c r="S46" s="40"/>
      <c r="T46" s="40"/>
      <c r="U46" s="40"/>
      <c r="V46" s="40"/>
    </row>
    <row r="47" spans="1:22" ht="36" x14ac:dyDescent="0.2">
      <c r="A47" s="40"/>
      <c r="B47" s="38" t="s">
        <v>93</v>
      </c>
      <c r="C47" s="39"/>
      <c r="D47" s="58">
        <f>SUMIF($C$4:$C$39,2,D4:D39)</f>
        <v>0</v>
      </c>
      <c r="E47" s="59">
        <f t="shared" ref="E47:P47" si="10">SUMIF($C$4:$C$39,2,E4:E39)</f>
        <v>0</v>
      </c>
      <c r="F47" s="59">
        <f t="shared" si="10"/>
        <v>0</v>
      </c>
      <c r="G47" s="59">
        <f t="shared" si="10"/>
        <v>0</v>
      </c>
      <c r="H47" s="59">
        <f t="shared" si="10"/>
        <v>0</v>
      </c>
      <c r="I47" s="59">
        <f t="shared" si="10"/>
        <v>0</v>
      </c>
      <c r="J47" s="59">
        <f t="shared" si="10"/>
        <v>0</v>
      </c>
      <c r="K47" s="59">
        <f t="shared" si="10"/>
        <v>0</v>
      </c>
      <c r="L47" s="59">
        <f t="shared" si="10"/>
        <v>0</v>
      </c>
      <c r="M47" s="59">
        <f t="shared" si="10"/>
        <v>0</v>
      </c>
      <c r="N47" s="59">
        <f t="shared" si="10"/>
        <v>0</v>
      </c>
      <c r="O47" s="59">
        <f>SUMIF($C$4:$C$39,2,O4:O39)</f>
        <v>0</v>
      </c>
      <c r="P47" s="59">
        <f t="shared" si="10"/>
        <v>0</v>
      </c>
      <c r="Q47" s="40"/>
      <c r="R47" s="40"/>
      <c r="S47" s="40"/>
      <c r="T47" s="40"/>
      <c r="U47" s="40"/>
      <c r="V47" s="40"/>
    </row>
    <row r="48" spans="1:22" ht="36.75" thickBot="1" x14ac:dyDescent="0.25">
      <c r="A48" s="40"/>
      <c r="B48" s="36" t="s">
        <v>94</v>
      </c>
      <c r="C48" s="37"/>
      <c r="D48" s="56" t="str">
        <f>IF(ISERROR(D47/($C$44*D2)*100),"",(D47/($C$44*D2)*100))</f>
        <v/>
      </c>
      <c r="E48" s="57" t="str">
        <f t="shared" ref="E48:P48" si="11">IF(ISERROR(E47/($C$44*E2)*100),"",(E47/($C$44*E2)*100))</f>
        <v/>
      </c>
      <c r="F48" s="57" t="str">
        <f t="shared" si="11"/>
        <v/>
      </c>
      <c r="G48" s="57" t="str">
        <f t="shared" si="11"/>
        <v/>
      </c>
      <c r="H48" s="57" t="str">
        <f t="shared" si="11"/>
        <v/>
      </c>
      <c r="I48" s="57" t="str">
        <f t="shared" si="11"/>
        <v/>
      </c>
      <c r="J48" s="57" t="str">
        <f t="shared" si="11"/>
        <v/>
      </c>
      <c r="K48" s="57" t="str">
        <f t="shared" si="11"/>
        <v/>
      </c>
      <c r="L48" s="57" t="str">
        <f t="shared" si="11"/>
        <v/>
      </c>
      <c r="M48" s="57" t="str">
        <f t="shared" si="11"/>
        <v/>
      </c>
      <c r="N48" s="57" t="str">
        <f t="shared" si="11"/>
        <v/>
      </c>
      <c r="O48" s="57" t="str">
        <f t="shared" si="11"/>
        <v/>
      </c>
      <c r="P48" s="57" t="str">
        <f t="shared" si="11"/>
        <v/>
      </c>
      <c r="Q48" s="40"/>
      <c r="R48" s="40"/>
      <c r="S48" s="40"/>
      <c r="T48" s="40"/>
      <c r="U48" s="40"/>
      <c r="V48" s="40"/>
    </row>
    <row r="51" spans="2:16" ht="12.75" x14ac:dyDescent="0.2">
      <c r="B51"/>
      <c r="C51"/>
      <c r="D51" s="189"/>
      <c r="E51" s="189"/>
      <c r="F51" s="189"/>
      <c r="G51" s="189"/>
      <c r="H51" s="189"/>
      <c r="I51" s="189"/>
      <c r="J51" s="189"/>
      <c r="K51" s="189"/>
      <c r="L51" s="189"/>
      <c r="M51" s="189"/>
      <c r="N51" s="189"/>
      <c r="O51" s="189"/>
      <c r="P51" s="189"/>
    </row>
    <row r="52" spans="2:16" ht="12.75" x14ac:dyDescent="0.2">
      <c r="B52"/>
      <c r="C52"/>
      <c r="D52"/>
      <c r="E52"/>
      <c r="F52"/>
      <c r="G52"/>
      <c r="K52" s="67"/>
    </row>
    <row r="53" spans="2:16" ht="12.75" x14ac:dyDescent="0.2">
      <c r="B53"/>
      <c r="C53"/>
      <c r="D53"/>
      <c r="E53"/>
      <c r="F53"/>
      <c r="G53"/>
    </row>
    <row r="54" spans="2:16" ht="12.75" x14ac:dyDescent="0.2">
      <c r="B54"/>
      <c r="C54"/>
      <c r="D54"/>
      <c r="E54"/>
      <c r="F54"/>
      <c r="G54"/>
    </row>
    <row r="57" spans="2:16" ht="12.75" x14ac:dyDescent="0.2">
      <c r="B57"/>
      <c r="C57"/>
      <c r="D57"/>
      <c r="E57"/>
      <c r="F57"/>
      <c r="G57"/>
    </row>
    <row r="58" spans="2:16" ht="12.75" x14ac:dyDescent="0.2">
      <c r="B58"/>
      <c r="C58"/>
      <c r="D58"/>
      <c r="E58"/>
      <c r="F58"/>
      <c r="G58"/>
    </row>
    <row r="59" spans="2:16" ht="12.75" x14ac:dyDescent="0.2">
      <c r="B59"/>
      <c r="C59"/>
      <c r="D59"/>
      <c r="E59"/>
      <c r="F59"/>
      <c r="G59"/>
    </row>
    <row r="60" spans="2:16" ht="12.75" x14ac:dyDescent="0.2">
      <c r="B60"/>
      <c r="C60"/>
      <c r="D60"/>
      <c r="E60"/>
      <c r="F60"/>
      <c r="G60"/>
    </row>
  </sheetData>
  <mergeCells count="1">
    <mergeCell ref="L1:P1"/>
  </mergeCells>
  <phoneticPr fontId="0" type="noConversion"/>
  <dataValidations count="15">
    <dataValidation type="whole" allowBlank="1" showInputMessage="1" showErrorMessage="1" sqref="Q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0E000000}">
      <formula1>0</formula1>
      <formula2>$P$2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28"/>
  <sheetViews>
    <sheetView zoomScaleNormal="100" workbookViewId="0">
      <selection sqref="A1:C1"/>
    </sheetView>
  </sheetViews>
  <sheetFormatPr baseColWidth="10" defaultRowHeight="12.75" x14ac:dyDescent="0.2"/>
  <cols>
    <col min="11" max="11" width="7.5703125" bestFit="1" customWidth="1"/>
    <col min="12" max="12" width="6.5703125" customWidth="1"/>
  </cols>
  <sheetData>
    <row r="1" spans="1:16" ht="15" x14ac:dyDescent="0.2">
      <c r="A1" s="280" t="s">
        <v>108</v>
      </c>
      <c r="B1" s="281"/>
      <c r="C1" s="281"/>
      <c r="D1" s="281" t="s">
        <v>58</v>
      </c>
      <c r="E1" s="281"/>
      <c r="F1" s="113" t="s">
        <v>15</v>
      </c>
      <c r="G1" s="113">
        <f>Datenerfassung!C1</f>
        <v>0</v>
      </c>
      <c r="H1" s="115"/>
      <c r="I1" s="115"/>
      <c r="J1" s="115"/>
      <c r="K1" s="115"/>
      <c r="L1" s="115"/>
    </row>
    <row r="2" spans="1:16" x14ac:dyDescent="0.2">
      <c r="A2" s="115"/>
      <c r="B2" s="115"/>
      <c r="C2" s="115"/>
      <c r="D2" s="115"/>
      <c r="E2" s="115"/>
      <c r="F2" s="115"/>
      <c r="G2" s="115"/>
      <c r="H2" s="115"/>
      <c r="I2" s="115"/>
      <c r="J2" s="115"/>
      <c r="K2" s="115"/>
      <c r="L2" s="115"/>
    </row>
    <row r="3" spans="1:16" ht="15" x14ac:dyDescent="0.25">
      <c r="A3" s="282" t="s">
        <v>97</v>
      </c>
      <c r="B3" s="283"/>
      <c r="C3" s="283"/>
      <c r="D3" s="283"/>
      <c r="E3" s="283"/>
      <c r="F3" s="283"/>
      <c r="G3" s="283"/>
      <c r="H3" s="283"/>
      <c r="I3" s="283"/>
      <c r="J3" s="283"/>
      <c r="K3" s="283"/>
      <c r="L3" s="283"/>
    </row>
    <row r="4" spans="1:16" x14ac:dyDescent="0.2">
      <c r="A4" s="115"/>
      <c r="B4" s="115"/>
      <c r="C4" s="115"/>
      <c r="D4" s="115"/>
      <c r="E4" s="115"/>
      <c r="F4" s="115"/>
      <c r="G4" s="115"/>
      <c r="H4" s="115"/>
      <c r="I4" s="115"/>
      <c r="J4" s="115"/>
      <c r="K4" s="115"/>
      <c r="L4" s="115"/>
    </row>
    <row r="5" spans="1:16" ht="13.5" thickBot="1" x14ac:dyDescent="0.25">
      <c r="A5" s="83" t="s">
        <v>5</v>
      </c>
      <c r="B5" s="199" t="s">
        <v>27</v>
      </c>
      <c r="C5" s="200" t="s">
        <v>28</v>
      </c>
      <c r="D5" s="200" t="s">
        <v>29</v>
      </c>
      <c r="E5" s="200" t="s">
        <v>30</v>
      </c>
      <c r="F5" s="200" t="s">
        <v>31</v>
      </c>
      <c r="G5" s="221" t="s">
        <v>32</v>
      </c>
      <c r="H5" s="221" t="s">
        <v>33</v>
      </c>
      <c r="I5" s="221" t="s">
        <v>79</v>
      </c>
      <c r="J5" s="222" t="s">
        <v>80</v>
      </c>
      <c r="K5" s="201" t="s">
        <v>51</v>
      </c>
      <c r="L5" s="115"/>
      <c r="M5" s="181" t="s">
        <v>74</v>
      </c>
    </row>
    <row r="6" spans="1:16" ht="14.25" thickTop="1" thickBot="1" x14ac:dyDescent="0.25">
      <c r="A6" s="194">
        <v>1</v>
      </c>
      <c r="B6" s="203">
        <f>COUNTIF(Datenerfassung!$D$4:$D$39,0)</f>
        <v>0</v>
      </c>
      <c r="C6" s="204">
        <f>COUNTIF(Datenerfassung!$D$4:$D$39,1)</f>
        <v>0</v>
      </c>
      <c r="D6" s="204">
        <f>COUNTIF(Datenerfassung!$D$4:$D$39,2)</f>
        <v>0</v>
      </c>
      <c r="E6" s="204">
        <f>COUNTIF(Datenerfassung!$D$4:$D$39,3)</f>
        <v>0</v>
      </c>
      <c r="F6" s="204">
        <f>COUNTIF(Datenerfassung!$D$4:$D$39,4)</f>
        <v>0</v>
      </c>
      <c r="G6" s="71">
        <f>COUNTIF(Datenerfassung!$D$4:$D$39,5)</f>
        <v>0</v>
      </c>
      <c r="H6" s="239"/>
      <c r="I6" s="248"/>
      <c r="J6" s="216"/>
      <c r="K6" s="205">
        <f>Datenerfassung!D40</f>
        <v>0</v>
      </c>
      <c r="L6" s="115"/>
      <c r="M6" s="65">
        <f>SUM(B6:J6)</f>
        <v>0</v>
      </c>
      <c r="P6" s="191"/>
    </row>
    <row r="7" spans="1:16" ht="13.5" thickBot="1" x14ac:dyDescent="0.25">
      <c r="A7" s="195">
        <v>2</v>
      </c>
      <c r="B7" s="206">
        <f>COUNTIF(Datenerfassung!$E$4:$E$39,0)</f>
        <v>0</v>
      </c>
      <c r="C7" s="73">
        <f>COUNTIF(Datenerfassung!$E$4:$E$39,1)</f>
        <v>0</v>
      </c>
      <c r="D7" s="73">
        <f>COUNTIF(Datenerfassung!$E$4:$E$39,2)</f>
        <v>0</v>
      </c>
      <c r="E7" s="73">
        <f>COUNTIF(Datenerfassung!$E$4:$E$39,3)</f>
        <v>0</v>
      </c>
      <c r="F7" s="73">
        <f>COUNTIF(Datenerfassung!$E$4:$E$39,4)</f>
        <v>0</v>
      </c>
      <c r="G7" s="73">
        <f>COUNTIF(Datenerfassung!$E$4:$E$39,5)</f>
        <v>0</v>
      </c>
      <c r="H7" s="216"/>
      <c r="I7" s="216"/>
      <c r="J7" s="116"/>
      <c r="K7" s="207">
        <f>Datenerfassung!E40</f>
        <v>0</v>
      </c>
      <c r="L7" s="115"/>
      <c r="M7" s="65">
        <f t="shared" ref="M7:M17" si="0">SUM(B7:J7)</f>
        <v>0</v>
      </c>
    </row>
    <row r="8" spans="1:16" ht="13.5" thickBot="1" x14ac:dyDescent="0.25">
      <c r="A8" s="194">
        <v>3</v>
      </c>
      <c r="B8" s="208">
        <f>COUNTIF(Datenerfassung!$F$4:$F$39,0)</f>
        <v>0</v>
      </c>
      <c r="C8" s="72">
        <f>COUNTIF(Datenerfassung!$F$4:$F$39,1)</f>
        <v>0</v>
      </c>
      <c r="D8" s="72">
        <f>COUNTIF(Datenerfassung!$F$4:$F$39,2)</f>
        <v>0</v>
      </c>
      <c r="E8" s="72">
        <f>COUNTIF(Datenerfassung!$F$4:$F$39,3)</f>
        <v>0</v>
      </c>
      <c r="F8" s="72">
        <f>COUNTIF(Datenerfassung!$F$4:$F$39,4)</f>
        <v>0</v>
      </c>
      <c r="G8" s="72">
        <f>COUNTIF(Datenerfassung!$F$4:$F$39,5)</f>
        <v>0</v>
      </c>
      <c r="H8" s="216"/>
      <c r="I8" s="216"/>
      <c r="J8" s="116"/>
      <c r="K8" s="207">
        <f>Datenerfassung!F40</f>
        <v>0</v>
      </c>
      <c r="L8" s="115"/>
      <c r="M8" s="65">
        <f t="shared" si="0"/>
        <v>0</v>
      </c>
    </row>
    <row r="9" spans="1:16" ht="13.5" thickBot="1" x14ac:dyDescent="0.25">
      <c r="A9" s="254">
        <v>4</v>
      </c>
      <c r="B9" s="255">
        <f>COUNTIF(Datenerfassung!$G$4:$G$39,0)</f>
        <v>0</v>
      </c>
      <c r="C9" s="256">
        <f>COUNTIF(Datenerfassung!$G$4:$G$39,1)</f>
        <v>0</v>
      </c>
      <c r="D9" s="256">
        <f>COUNTIF(Datenerfassung!$G$4:$G$39,2)</f>
        <v>0</v>
      </c>
      <c r="E9" s="256">
        <f>COUNTIF(Datenerfassung!$G$4:$G$39,3)</f>
        <v>0</v>
      </c>
      <c r="F9" s="256">
        <f>COUNTIF(Datenerfassung!$G$4:$G$39,4)</f>
        <v>0</v>
      </c>
      <c r="G9" s="256">
        <f>COUNTIF(Datenerfassung!$G$4:$G$39,5)</f>
        <v>0</v>
      </c>
      <c r="H9" s="256">
        <f>COUNTIF(Datenerfassung!$G$4:$G$39,6)</f>
        <v>0</v>
      </c>
      <c r="I9" s="216"/>
      <c r="J9" s="116"/>
      <c r="K9" s="207">
        <f>Datenerfassung!G40</f>
        <v>0</v>
      </c>
      <c r="L9" s="115"/>
      <c r="M9" s="65">
        <f t="shared" si="0"/>
        <v>0</v>
      </c>
    </row>
    <row r="10" spans="1:16" ht="13.5" thickBot="1" x14ac:dyDescent="0.25">
      <c r="A10" s="261">
        <v>5</v>
      </c>
      <c r="B10" s="262">
        <f>COUNTIF(Datenerfassung!$H$4:$H$39,0)</f>
        <v>0</v>
      </c>
      <c r="C10" s="263">
        <f>COUNTIF(Datenerfassung!$H$4:$H$39,1)</f>
        <v>0</v>
      </c>
      <c r="D10" s="263">
        <f>COUNTIF(Datenerfassung!$H$4:$H$39,2)</f>
        <v>0</v>
      </c>
      <c r="E10" s="263">
        <f>COUNTIF(Datenerfassung!$H$4:$H$39,3)</f>
        <v>0</v>
      </c>
      <c r="F10" s="263">
        <f>COUNTIF(Datenerfassung!$H$4:$H$39,4)</f>
        <v>0</v>
      </c>
      <c r="G10" s="263">
        <f>COUNTIF(Datenerfassung!$H$4:$H$39,5)</f>
        <v>0</v>
      </c>
      <c r="H10" s="238"/>
      <c r="I10" s="216"/>
      <c r="J10" s="116"/>
      <c r="K10" s="207">
        <f>Datenerfassung!H40</f>
        <v>0</v>
      </c>
      <c r="L10" s="115"/>
      <c r="M10" s="65">
        <f>SUM(B10:J10)</f>
        <v>0</v>
      </c>
    </row>
    <row r="11" spans="1:16" ht="13.5" thickBot="1" x14ac:dyDescent="0.25">
      <c r="A11" s="254">
        <v>6</v>
      </c>
      <c r="B11" s="257">
        <f>COUNTIF(Datenerfassung!$I$4:$I$39,0)</f>
        <v>0</v>
      </c>
      <c r="C11" s="258">
        <f>COUNTIF(Datenerfassung!$I$4:$I$39,1)</f>
        <v>0</v>
      </c>
      <c r="D11" s="258">
        <f>COUNTIF(Datenerfassung!$I$4:$I$39,2)</f>
        <v>0</v>
      </c>
      <c r="E11" s="258">
        <f>COUNTIF(Datenerfassung!$I$4:$I$39,3)</f>
        <v>0</v>
      </c>
      <c r="F11" s="258">
        <f>COUNTIF(Datenerfassung!$I$4:$I$39,4)</f>
        <v>0</v>
      </c>
      <c r="G11" s="256">
        <f>COUNTIF(Datenerfassung!$I$4:$I$39,5)</f>
        <v>0</v>
      </c>
      <c r="H11" s="216"/>
      <c r="I11" s="216"/>
      <c r="J11" s="116"/>
      <c r="K11" s="207">
        <f>Datenerfassung!I40</f>
        <v>0</v>
      </c>
      <c r="L11" s="115"/>
      <c r="M11" s="65">
        <f t="shared" si="0"/>
        <v>0</v>
      </c>
    </row>
    <row r="12" spans="1:16" ht="13.5" thickBot="1" x14ac:dyDescent="0.25">
      <c r="A12" s="261">
        <v>7</v>
      </c>
      <c r="B12" s="264">
        <f>COUNTIF(Datenerfassung!$J$4:$J$39,0)</f>
        <v>0</v>
      </c>
      <c r="C12" s="265">
        <f>COUNTIF(Datenerfassung!$J$4:$J$39,1)</f>
        <v>0</v>
      </c>
      <c r="D12" s="265">
        <f>COUNTIF(Datenerfassung!$J$4:$J$39,2)</f>
        <v>0</v>
      </c>
      <c r="E12" s="265">
        <f>COUNTIF(Datenerfassung!$J$4:$J$39,3)</f>
        <v>0</v>
      </c>
      <c r="F12" s="265">
        <f>COUNTIF(Datenerfassung!$J$4:$J$39,4)</f>
        <v>0</v>
      </c>
      <c r="G12" s="165"/>
      <c r="H12" s="216"/>
      <c r="I12" s="216"/>
      <c r="J12" s="116"/>
      <c r="K12" s="207">
        <f>Datenerfassung!J40</f>
        <v>0</v>
      </c>
      <c r="L12" s="115"/>
      <c r="M12" s="65">
        <f t="shared" si="0"/>
        <v>0</v>
      </c>
    </row>
    <row r="13" spans="1:16" ht="13.5" thickBot="1" x14ac:dyDescent="0.25">
      <c r="A13" s="254">
        <v>8</v>
      </c>
      <c r="B13" s="255">
        <f>COUNTIF(Datenerfassung!$K$4:$K$39,0)</f>
        <v>0</v>
      </c>
      <c r="C13" s="256">
        <f>COUNTIF(Datenerfassung!$K$4:$K$39,1)</f>
        <v>0</v>
      </c>
      <c r="D13" s="256">
        <f>COUNTIF(Datenerfassung!$K$4:$K$39,2)</f>
        <v>0</v>
      </c>
      <c r="E13" s="256">
        <f>COUNTIF(Datenerfassung!$K$4:$K$39,3)</f>
        <v>0</v>
      </c>
      <c r="F13" s="256">
        <f>COUNTIF(Datenerfassung!$K$4:$K$39,4)</f>
        <v>0</v>
      </c>
      <c r="G13" s="256">
        <f>COUNTIF(Datenerfassung!$K$4:$K$39,5)</f>
        <v>0</v>
      </c>
      <c r="H13" s="165"/>
      <c r="I13" s="216"/>
      <c r="J13" s="116"/>
      <c r="K13" s="207">
        <f>Datenerfassung!K40</f>
        <v>0</v>
      </c>
      <c r="L13" s="115"/>
      <c r="M13" s="65">
        <f t="shared" si="0"/>
        <v>0</v>
      </c>
    </row>
    <row r="14" spans="1:16" ht="13.5" thickBot="1" x14ac:dyDescent="0.25">
      <c r="A14" s="261">
        <v>9</v>
      </c>
      <c r="B14" s="264">
        <f>COUNTIF(Datenerfassung!$L$4:$L$39,0)</f>
        <v>0</v>
      </c>
      <c r="C14" s="265">
        <f>COUNTIF(Datenerfassung!$L$4:$L$39,1)</f>
        <v>0</v>
      </c>
      <c r="D14" s="265">
        <f>COUNTIF(Datenerfassung!$L$4:$L$39,2)</f>
        <v>0</v>
      </c>
      <c r="E14" s="265">
        <f>COUNTIF(Datenerfassung!$L$4:$L$39,3)</f>
        <v>0</v>
      </c>
      <c r="F14" s="265">
        <f>COUNTIF(Datenerfassung!$L$4:$L$39,4)</f>
        <v>0</v>
      </c>
      <c r="G14" s="265">
        <f>COUNTIF(Datenerfassung!$L$4:$L$39,5)</f>
        <v>0</v>
      </c>
      <c r="H14" s="165"/>
      <c r="I14" s="216"/>
      <c r="J14" s="116"/>
      <c r="K14" s="207">
        <f>Datenerfassung!L40</f>
        <v>0</v>
      </c>
      <c r="L14" s="115"/>
      <c r="M14" s="65">
        <f t="shared" si="0"/>
        <v>0</v>
      </c>
    </row>
    <row r="15" spans="1:16" ht="13.5" thickBot="1" x14ac:dyDescent="0.25">
      <c r="A15" s="254">
        <v>10</v>
      </c>
      <c r="B15" s="255">
        <f>COUNTIF(Datenerfassung!$M$4:$M$39,0)</f>
        <v>0</v>
      </c>
      <c r="C15" s="256">
        <f>COUNTIF(Datenerfassung!$M$4:$M$39,1)</f>
        <v>0</v>
      </c>
      <c r="D15" s="256">
        <f>COUNTIF(Datenerfassung!$M$4:$M$39,2)</f>
        <v>0</v>
      </c>
      <c r="E15" s="256">
        <f>COUNTIF(Datenerfassung!$M$4:$M$39,3)</f>
        <v>0</v>
      </c>
      <c r="F15" s="256">
        <f>COUNTIF(Datenerfassung!$M$4:$M$39,4)</f>
        <v>0</v>
      </c>
      <c r="G15" s="244"/>
      <c r="H15" s="216"/>
      <c r="I15" s="216"/>
      <c r="J15" s="116"/>
      <c r="K15" s="207">
        <f>Datenerfassung!M40</f>
        <v>0</v>
      </c>
      <c r="L15" s="115"/>
      <c r="M15" s="65">
        <f t="shared" si="0"/>
        <v>0</v>
      </c>
    </row>
    <row r="16" spans="1:16" ht="13.5" thickBot="1" x14ac:dyDescent="0.25">
      <c r="A16" s="261">
        <v>11</v>
      </c>
      <c r="B16" s="264">
        <f>COUNTIF(Datenerfassung!$N$4:$N$39,0)</f>
        <v>0</v>
      </c>
      <c r="C16" s="265">
        <f>COUNTIF(Datenerfassung!$N$4:$N$39,1)</f>
        <v>0</v>
      </c>
      <c r="D16" s="265">
        <f>COUNTIF(Datenerfassung!$N$4:$N$39,2)</f>
        <v>0</v>
      </c>
      <c r="E16" s="265">
        <f>COUNTIF(Datenerfassung!$N$4:$N$39,3)</f>
        <v>0</v>
      </c>
      <c r="F16" s="265">
        <f>COUNTIF(Datenerfassung!$N$4:$N$39,4)</f>
        <v>0</v>
      </c>
      <c r="G16" s="265">
        <f>COUNTIF(Datenerfassung!$N$4:$N$39,5)</f>
        <v>0</v>
      </c>
      <c r="H16" s="216"/>
      <c r="I16" s="216"/>
      <c r="J16" s="116"/>
      <c r="K16" s="207">
        <f>Datenerfassung!N40</f>
        <v>0</v>
      </c>
      <c r="L16" s="115"/>
      <c r="M16" s="65">
        <f>SUM(B16:J16)</f>
        <v>0</v>
      </c>
      <c r="N16" s="253" t="s">
        <v>95</v>
      </c>
    </row>
    <row r="17" spans="1:14" ht="13.5" thickBot="1" x14ac:dyDescent="0.25">
      <c r="A17" s="254">
        <v>12</v>
      </c>
      <c r="B17" s="259">
        <f>COUNTIF(Datenerfassung!$O$4:$O$39,0)</f>
        <v>0</v>
      </c>
      <c r="C17" s="260">
        <f>COUNTIF(Datenerfassung!$O$4:$O$39,1)</f>
        <v>0</v>
      </c>
      <c r="D17" s="260">
        <f>COUNTIF(Datenerfassung!$O$4:$O$39,2)</f>
        <v>0</v>
      </c>
      <c r="E17" s="260">
        <f>COUNTIF(Datenerfassung!$O$4:$O$39,3)</f>
        <v>0</v>
      </c>
      <c r="F17" s="260">
        <f>COUNTIF(Datenerfassung!$O$4:$O$39,4)</f>
        <v>0</v>
      </c>
      <c r="G17" s="260">
        <f>COUNTIF(Datenerfassung!$O$4:$O$39,5)</f>
        <v>0</v>
      </c>
      <c r="H17" s="256">
        <f>COUNTIF(Datenerfassung!$O$4:$O$39,6)</f>
        <v>0</v>
      </c>
      <c r="I17" s="216"/>
      <c r="J17" s="116"/>
      <c r="K17" s="207">
        <f>Datenerfassung!O40</f>
        <v>0</v>
      </c>
      <c r="L17" s="115"/>
      <c r="M17" s="233">
        <f t="shared" si="0"/>
        <v>0</v>
      </c>
      <c r="N17" s="253" t="s">
        <v>96</v>
      </c>
    </row>
    <row r="18" spans="1:14" ht="13.5" thickBot="1" x14ac:dyDescent="0.25">
      <c r="A18" s="261">
        <v>13</v>
      </c>
      <c r="B18" s="262">
        <f>COUNTIF(Datenerfassung!$P$4:$P$39,0)</f>
        <v>0</v>
      </c>
      <c r="C18" s="263">
        <f>COUNTIF(Datenerfassung!$P$4:$P$39,1)</f>
        <v>0</v>
      </c>
      <c r="D18" s="263">
        <f>COUNTIF(Datenerfassung!$P$4:$P$39,2)</f>
        <v>0</v>
      </c>
      <c r="E18" s="263">
        <f>COUNTIF(Datenerfassung!$P$4:$P$39,3)</f>
        <v>0</v>
      </c>
      <c r="F18" s="179"/>
      <c r="G18" s="249"/>
      <c r="H18" s="240"/>
      <c r="I18" s="240"/>
      <c r="J18" s="117"/>
      <c r="K18" s="207">
        <f>Datenerfassung!P40</f>
        <v>0</v>
      </c>
      <c r="L18" s="115"/>
      <c r="M18" s="233">
        <f>SUM(B18:J18)</f>
        <v>0</v>
      </c>
      <c r="N18" s="253" t="s">
        <v>102</v>
      </c>
    </row>
    <row r="19" spans="1:14" x14ac:dyDescent="0.2">
      <c r="A19" s="180"/>
      <c r="B19" s="209"/>
      <c r="C19" s="115"/>
      <c r="D19" s="115"/>
      <c r="E19" s="115"/>
      <c r="F19" s="115"/>
      <c r="G19" s="115"/>
      <c r="H19" s="115"/>
      <c r="I19" s="115"/>
      <c r="J19" s="115"/>
      <c r="K19" s="210"/>
      <c r="L19" s="115"/>
    </row>
    <row r="20" spans="1:14" ht="13.5" thickBot="1" x14ac:dyDescent="0.25">
      <c r="A20" s="115"/>
      <c r="B20" s="211"/>
      <c r="C20" s="115"/>
      <c r="D20" s="115"/>
      <c r="E20" s="115"/>
      <c r="F20" s="115"/>
      <c r="G20" s="115"/>
      <c r="H20" s="115"/>
      <c r="I20" s="115"/>
      <c r="J20" s="115"/>
      <c r="K20" s="210"/>
      <c r="L20" s="115"/>
    </row>
    <row r="21" spans="1:14" ht="13.5" thickBot="1" x14ac:dyDescent="0.25">
      <c r="A21" s="164" t="s">
        <v>54</v>
      </c>
      <c r="B21" s="212" t="s">
        <v>7</v>
      </c>
      <c r="C21" s="115"/>
      <c r="D21" s="115"/>
      <c r="E21" s="115"/>
      <c r="F21" s="115"/>
      <c r="G21" s="115"/>
      <c r="H21" s="115"/>
      <c r="I21" s="115"/>
      <c r="J21" s="115"/>
      <c r="K21" s="210"/>
      <c r="L21" s="115"/>
    </row>
    <row r="22" spans="1:14" ht="13.5" thickBot="1" x14ac:dyDescent="0.25">
      <c r="A22" s="196">
        <v>1</v>
      </c>
      <c r="B22" s="208">
        <f>COUNTIF(Datenerfassung!$R$4:$R$39,1)</f>
        <v>0</v>
      </c>
      <c r="C22" s="115"/>
      <c r="D22" s="115"/>
      <c r="E22" s="115"/>
      <c r="F22" s="115"/>
      <c r="G22" s="115"/>
      <c r="H22" s="115"/>
      <c r="I22" s="115"/>
      <c r="J22" s="115"/>
      <c r="K22" s="210"/>
      <c r="L22" s="115"/>
    </row>
    <row r="23" spans="1:14" ht="13.5" thickBot="1" x14ac:dyDescent="0.25">
      <c r="A23" s="197">
        <v>2</v>
      </c>
      <c r="B23" s="206">
        <f>COUNTIF(Datenerfassung!$R$4:$R$39,2)</f>
        <v>0</v>
      </c>
      <c r="C23" s="115"/>
      <c r="D23" s="115"/>
      <c r="E23" s="115"/>
      <c r="F23" s="115"/>
      <c r="G23" s="115"/>
      <c r="H23" s="115"/>
      <c r="I23" s="115"/>
      <c r="J23" s="115"/>
      <c r="K23" s="210"/>
      <c r="L23" s="115"/>
    </row>
    <row r="24" spans="1:14" ht="13.5" thickBot="1" x14ac:dyDescent="0.25">
      <c r="A24" s="196">
        <v>3</v>
      </c>
      <c r="B24" s="208">
        <f>COUNTIF(Datenerfassung!$R$4:$R$39,3)</f>
        <v>0</v>
      </c>
      <c r="C24" s="115"/>
      <c r="D24" s="115"/>
      <c r="E24" s="115"/>
      <c r="F24" s="115"/>
      <c r="G24" s="115"/>
      <c r="H24" s="115"/>
      <c r="I24" s="115"/>
      <c r="J24" s="115"/>
      <c r="K24" s="210"/>
      <c r="L24" s="115"/>
    </row>
    <row r="25" spans="1:14" ht="13.5" thickBot="1" x14ac:dyDescent="0.25">
      <c r="A25" s="197">
        <v>4</v>
      </c>
      <c r="B25" s="206">
        <f>COUNTIF(Datenerfassung!$R$4:$R$39,4)</f>
        <v>0</v>
      </c>
      <c r="C25" s="115"/>
      <c r="D25" s="115"/>
      <c r="E25" s="115"/>
      <c r="F25" s="115"/>
      <c r="G25" s="115"/>
      <c r="H25" s="115"/>
      <c r="I25" s="115"/>
      <c r="J25" s="115"/>
      <c r="K25" s="210"/>
      <c r="L25" s="115"/>
    </row>
    <row r="26" spans="1:14" ht="13.5" thickBot="1" x14ac:dyDescent="0.25">
      <c r="A26" s="196">
        <v>5</v>
      </c>
      <c r="B26" s="208">
        <f>COUNTIF(Datenerfassung!$R$4:$R$39,5)</f>
        <v>0</v>
      </c>
      <c r="C26" s="115"/>
      <c r="D26" s="115"/>
      <c r="E26" s="115"/>
      <c r="F26" s="115"/>
      <c r="G26" s="115"/>
      <c r="H26" s="115"/>
      <c r="I26" s="115"/>
      <c r="J26" s="115"/>
      <c r="K26" s="210"/>
      <c r="L26" s="115"/>
    </row>
    <row r="27" spans="1:14" ht="13.5" thickBot="1" x14ac:dyDescent="0.25">
      <c r="A27" s="198">
        <v>6</v>
      </c>
      <c r="B27" s="213">
        <f>COUNTIF(Datenerfassung!$R$4:$R$39,6)</f>
        <v>0</v>
      </c>
      <c r="C27" s="214"/>
      <c r="D27" s="214"/>
      <c r="E27" s="214"/>
      <c r="F27" s="214"/>
      <c r="G27" s="214"/>
      <c r="H27" s="214"/>
      <c r="I27" s="214"/>
      <c r="J27" s="214"/>
      <c r="K27" s="215"/>
      <c r="L27" s="115"/>
      <c r="M27" s="65">
        <f>SUM(B22:B27)</f>
        <v>0</v>
      </c>
    </row>
    <row r="28" spans="1:14" ht="13.5" thickBot="1" x14ac:dyDescent="0.25">
      <c r="A28" s="164" t="s">
        <v>66</v>
      </c>
      <c r="B28" s="202" t="e">
        <f>IF(ISNUMBER(B6),(B22+B23*2+B24*3+B25*4+B26*5+B27*6)/SUM(B22:B27),"")</f>
        <v>#DIV/0!</v>
      </c>
      <c r="C28" s="284" t="s">
        <v>73</v>
      </c>
      <c r="D28" s="285"/>
      <c r="E28" s="115"/>
      <c r="F28" s="115"/>
      <c r="G28" s="115"/>
      <c r="H28" s="115"/>
      <c r="I28" s="115"/>
      <c r="J28" s="115"/>
      <c r="K28" s="156"/>
      <c r="L28" s="115"/>
    </row>
  </sheetData>
  <mergeCells count="4">
    <mergeCell ref="A1:C1"/>
    <mergeCell ref="D1:E1"/>
    <mergeCell ref="A3:L3"/>
    <mergeCell ref="C28:D28"/>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86" t="s">
        <v>71</v>
      </c>
      <c r="J1" s="286"/>
      <c r="K1" s="286"/>
      <c r="L1" s="286"/>
    </row>
    <row r="2" spans="1:12" x14ac:dyDescent="0.2">
      <c r="A2" s="66" t="s">
        <v>16</v>
      </c>
      <c r="B2" s="1"/>
      <c r="C2" s="1"/>
      <c r="D2" s="1"/>
      <c r="E2" s="1"/>
      <c r="F2" s="1"/>
      <c r="G2" s="2"/>
      <c r="I2" s="286"/>
      <c r="J2" s="286"/>
      <c r="K2" s="286"/>
      <c r="L2" s="286"/>
    </row>
    <row r="3" spans="1:12" ht="13.5" thickBot="1" x14ac:dyDescent="0.25">
      <c r="A3" s="6" t="s">
        <v>22</v>
      </c>
      <c r="G3" s="7"/>
      <c r="I3" s="25" t="s">
        <v>13</v>
      </c>
      <c r="J3" s="65" t="s">
        <v>21</v>
      </c>
      <c r="K3" s="25" t="s">
        <v>13</v>
      </c>
      <c r="L3" s="65" t="s">
        <v>20</v>
      </c>
    </row>
    <row r="4" spans="1:12" x14ac:dyDescent="0.2">
      <c r="A4" s="98"/>
      <c r="B4" s="99">
        <v>1</v>
      </c>
      <c r="C4" s="99">
        <v>2</v>
      </c>
      <c r="D4" s="99">
        <v>3</v>
      </c>
      <c r="E4" s="99">
        <v>4</v>
      </c>
      <c r="F4" s="99">
        <v>5</v>
      </c>
      <c r="G4" s="100">
        <v>6</v>
      </c>
      <c r="I4" s="45" t="str">
        <f>IF(ISNUMBER(Datenerfassung!C4),SUM(Datenerfassung!D4:P4),"")</f>
        <v/>
      </c>
      <c r="J4" t="str">
        <f>IF(I4="","",IF(I4&gt;Schlüssel!$C$5,1,IF(I4&gt;Schlüssel!$D$5,2,IF(I4&gt;Schlüssel!$E$5,3,IF(I4&gt;Schlüssel!$F$5,4,IF(I4&gt;Schlüssel!$G$5,5,6))))))</f>
        <v/>
      </c>
      <c r="K4" s="45" t="str">
        <f>IF(ISNUMBER(Datenerfassung!C4),SUM(Datenerfassung!D4:P4),"")</f>
        <v/>
      </c>
      <c r="L4" t="str">
        <f>IF(K4="","",IF(K4&gt;Schlüssel!$C$11,1,IF(K4&gt;Schlüssel!$D$11,2,IF(K4&gt;Schlüssel!$E$11,3,IF(K4&gt;Schlüssel!$F$11,4,IF(K4&gt;Schlüssel!$G$11,5,6))))))</f>
        <v/>
      </c>
    </row>
    <row r="5" spans="1:12" x14ac:dyDescent="0.2">
      <c r="A5" s="19" t="s">
        <v>17</v>
      </c>
      <c r="B5" s="84">
        <v>63</v>
      </c>
      <c r="C5" s="84">
        <v>53</v>
      </c>
      <c r="D5" s="85">
        <v>44</v>
      </c>
      <c r="E5" s="85">
        <v>37</v>
      </c>
      <c r="F5" s="86">
        <v>31</v>
      </c>
      <c r="G5" s="87">
        <v>20</v>
      </c>
      <c r="I5" s="45" t="str">
        <f>IF(ISNUMBER(Datenerfassung!C5),SUM(Datenerfassung!D5:P5),"")</f>
        <v/>
      </c>
      <c r="J5" t="str">
        <f>IF(I5="","",IF(I5&gt;Schlüssel!$C$5,1,IF(I5&gt;Schlüssel!$D$5,2,IF(I5&gt;Schlüssel!$E$5,3,IF(I5&gt;Schlüssel!$F$5,4,IF(I5&gt;Schlüssel!$G$5,5,6))))))</f>
        <v/>
      </c>
      <c r="K5" s="45" t="str">
        <f>IF(ISNUMBER(Datenerfassung!C5),SUM(Datenerfassung!D5:P5),"")</f>
        <v/>
      </c>
      <c r="L5" t="str">
        <f>IF(K5="","",IF(K5&gt;Schlüssel!$C$11,1,IF(K5&gt;Schlüssel!$D$11,2,IF(K5&gt;Schlüssel!$E$11,3,IF(K5&gt;Schlüssel!$F$11,4,IF(K5&gt;Schlüssel!$G$11,5,6))))))</f>
        <v/>
      </c>
    </row>
    <row r="6" spans="1:12" ht="13.5" thickBot="1" x14ac:dyDescent="0.25">
      <c r="A6" s="64" t="s">
        <v>18</v>
      </c>
      <c r="B6" s="88">
        <v>54</v>
      </c>
      <c r="C6" s="88">
        <v>45</v>
      </c>
      <c r="D6" s="89">
        <v>38</v>
      </c>
      <c r="E6" s="89">
        <v>32</v>
      </c>
      <c r="F6" s="90">
        <v>21</v>
      </c>
      <c r="G6" s="91">
        <v>0</v>
      </c>
      <c r="I6" s="45" t="str">
        <f>IF(ISNUMBER(Datenerfassung!C6),SUM(Datenerfassung!D6:P6),"")</f>
        <v/>
      </c>
      <c r="J6" t="str">
        <f>IF(I6="","",IF(I6&gt;Schlüssel!$C$5,1,IF(I6&gt;Schlüssel!$D$5,2,IF(I6&gt;Schlüssel!$E$5,3,IF(I6&gt;Schlüssel!$F$5,4,IF(I6&gt;Schlüssel!$G$5,5,6))))))</f>
        <v/>
      </c>
      <c r="K6" s="45" t="str">
        <f>IF(ISNUMBER(Datenerfassung!C6),SUM(Datenerfassung!D6:P6),"")</f>
        <v/>
      </c>
      <c r="L6" t="str">
        <f>IF(K6="","",IF(K6&gt;Schlüssel!$C$11,1,IF(K6&gt;Schlüssel!$D$11,2,IF(K6&gt;Schlüssel!$E$11,3,IF(K6&gt;Schlüssel!$F$11,4,IF(K6&gt;Schlüssel!$G$11,5,6))))))</f>
        <v/>
      </c>
    </row>
    <row r="7" spans="1:12" ht="13.5" thickBot="1" x14ac:dyDescent="0.25">
      <c r="I7" s="45" t="str">
        <f>IF(ISNUMBER(Datenerfassung!C7),SUM(Datenerfassung!D7:P7),"")</f>
        <v/>
      </c>
      <c r="J7" t="str">
        <f>IF(I7="","",IF(I7&gt;Schlüssel!$C$5,1,IF(I7&gt;Schlüssel!$D$5,2,IF(I7&gt;Schlüssel!$E$5,3,IF(I7&gt;Schlüssel!$F$5,4,IF(I7&gt;Schlüssel!$G$5,5,6))))))</f>
        <v/>
      </c>
      <c r="K7" s="45" t="str">
        <f>IF(ISNUMBER(Datenerfassung!C7),SUM(Datenerfassung!D7:P7),"")</f>
        <v/>
      </c>
      <c r="L7" t="str">
        <f>IF(K7="","",IF(K7&gt;Schlüssel!$C$11,1,IF(K7&gt;Schlüssel!$D$11,2,IF(K7&gt;Schlüssel!$E$11,3,IF(K7&gt;Schlüssel!$F$11,4,IF(K7&gt;Schlüssel!$G$11,5,6))))))</f>
        <v/>
      </c>
    </row>
    <row r="8" spans="1:12" x14ac:dyDescent="0.2">
      <c r="A8" s="66" t="s">
        <v>16</v>
      </c>
      <c r="B8" s="1"/>
      <c r="C8" s="1"/>
      <c r="D8" s="1"/>
      <c r="E8" s="1"/>
      <c r="F8" s="1"/>
      <c r="G8" s="2"/>
      <c r="I8" s="45" t="str">
        <f>IF(ISNUMBER(Datenerfassung!C8),SUM(Datenerfassung!D8:P8),"")</f>
        <v/>
      </c>
      <c r="J8" t="str">
        <f>IF(I8="","",IF(I8&gt;Schlüssel!$C$5,1,IF(I8&gt;Schlüssel!$D$5,2,IF(I8&gt;Schlüssel!$E$5,3,IF(I8&gt;Schlüssel!$F$5,4,IF(I8&gt;Schlüssel!$G$5,5,6))))))</f>
        <v/>
      </c>
      <c r="K8" s="45" t="str">
        <f>IF(ISNUMBER(Datenerfassung!C8),SUM(Datenerfassung!D8:P8),"")</f>
        <v/>
      </c>
      <c r="L8" t="str">
        <f>IF(K8="","",IF(K8&gt;Schlüssel!$C$11,1,IF(K8&gt;Schlüssel!$D$11,2,IF(K8&gt;Schlüssel!$E$11,3,IF(K8&gt;Schlüssel!$F$11,4,IF(K8&gt;Schlüssel!$G$11,5,6))))))</f>
        <v/>
      </c>
    </row>
    <row r="9" spans="1:12" x14ac:dyDescent="0.2">
      <c r="A9" s="6" t="s">
        <v>88</v>
      </c>
      <c r="G9" s="7"/>
      <c r="I9" s="45" t="str">
        <f>IF(ISNUMBER(Datenerfassung!C9),SUM(Datenerfassung!D9:P9),"")</f>
        <v/>
      </c>
      <c r="J9" t="str">
        <f>IF(I9="","",IF(I9&gt;Schlüssel!$C$5,1,IF(I9&gt;Schlüssel!$D$5,2,IF(I9&gt;Schlüssel!$E$5,3,IF(I9&gt;Schlüssel!$F$5,4,IF(I9&gt;Schlüssel!$G$5,5,6))))))</f>
        <v/>
      </c>
      <c r="K9" s="45" t="str">
        <f>IF(ISNUMBER(Datenerfassung!C9),SUM(Datenerfassung!D9:P9),"")</f>
        <v/>
      </c>
      <c r="L9" t="str">
        <f>IF(K9="","",IF(K9&gt;Schlüssel!$C$11,1,IF(K9&gt;Schlüssel!$D$11,2,IF(K9&gt;Schlüssel!$E$11,3,IF(K9&gt;Schlüssel!$F$11,4,IF(K9&gt;Schlüssel!$G$11,5,6))))))</f>
        <v/>
      </c>
    </row>
    <row r="10" spans="1:12" x14ac:dyDescent="0.2">
      <c r="A10" s="98"/>
      <c r="B10" s="99">
        <v>1</v>
      </c>
      <c r="C10" s="99">
        <v>2</v>
      </c>
      <c r="D10" s="99">
        <v>3</v>
      </c>
      <c r="E10" s="99">
        <v>4</v>
      </c>
      <c r="F10" s="99">
        <v>5</v>
      </c>
      <c r="G10" s="100">
        <v>6</v>
      </c>
      <c r="I10" s="45" t="str">
        <f>IF(ISNUMBER(Datenerfassung!C10),SUM(Datenerfassung!D10:P10),"")</f>
        <v/>
      </c>
      <c r="J10" t="str">
        <f>IF(I10="","",IF(I10&gt;Schlüssel!$C$5,1,IF(I10&gt;Schlüssel!$D$5,2,IF(I10&gt;Schlüssel!$E$5,3,IF(I10&gt;Schlüssel!$F$5,4,IF(I10&gt;Schlüssel!$G$5,5,6))))))</f>
        <v/>
      </c>
      <c r="K10" s="45" t="str">
        <f>IF(ISNUMBER(Datenerfassung!C10),SUM(Datenerfassung!D10:P10),"")</f>
        <v/>
      </c>
      <c r="L10" t="str">
        <f>IF(K10="","",IF(K10&gt;Schlüssel!$C$11,1,IF(K10&gt;Schlüssel!$D$11,2,IF(K10&gt;Schlüssel!$E$11,3,IF(K10&gt;Schlüssel!$F$11,4,IF(K10&gt;Schlüssel!$G$11,5,6))))))</f>
        <v/>
      </c>
    </row>
    <row r="11" spans="1:12" x14ac:dyDescent="0.2">
      <c r="A11" s="19" t="s">
        <v>17</v>
      </c>
      <c r="B11" s="92">
        <v>54</v>
      </c>
      <c r="C11" s="92">
        <v>45</v>
      </c>
      <c r="D11">
        <v>37</v>
      </c>
      <c r="E11">
        <v>32</v>
      </c>
      <c r="F11" s="94">
        <v>26</v>
      </c>
      <c r="G11" s="95">
        <v>17</v>
      </c>
      <c r="I11" s="45" t="str">
        <f>IF(ISNUMBER(Datenerfassung!C11),SUM(Datenerfassung!D11:P11),"")</f>
        <v/>
      </c>
      <c r="J11" t="str">
        <f>IF(I11="","",IF(I11&gt;Schlüssel!$C$5,1,IF(I11&gt;Schlüssel!$D$5,2,IF(I11&gt;Schlüssel!$E$5,3,IF(I11&gt;Schlüssel!$F$5,4,IF(I11&gt;Schlüssel!$G$5,5,6))))))</f>
        <v/>
      </c>
      <c r="K11" s="45" t="str">
        <f>IF(ISNUMBER(Datenerfassung!C11),SUM(Datenerfassung!D11:P11),"")</f>
        <v/>
      </c>
      <c r="L11" t="str">
        <f>IF(K11="","",IF(K11&gt;Schlüssel!$C$11,1,IF(K11&gt;Schlüssel!$D$11,2,IF(K11&gt;Schlüssel!$E$11,3,IF(K11&gt;Schlüssel!$F$11,4,IF(K11&gt;Schlüssel!$G$11,5,6))))))</f>
        <v/>
      </c>
    </row>
    <row r="12" spans="1:12" ht="13.5" thickBot="1" x14ac:dyDescent="0.25">
      <c r="A12" s="64" t="s">
        <v>18</v>
      </c>
      <c r="B12" s="93">
        <v>46</v>
      </c>
      <c r="C12" s="93">
        <v>38</v>
      </c>
      <c r="D12" s="3">
        <v>33</v>
      </c>
      <c r="E12" s="3">
        <v>27</v>
      </c>
      <c r="F12" s="96">
        <v>18</v>
      </c>
      <c r="G12" s="97">
        <v>0</v>
      </c>
      <c r="I12" s="45" t="str">
        <f>IF(ISNUMBER(Datenerfassung!C12),SUM(Datenerfassung!D12:P12),"")</f>
        <v/>
      </c>
      <c r="J12" t="str">
        <f>IF(I12="","",IF(I12&gt;Schlüssel!$C$5,1,IF(I12&gt;Schlüssel!$D$5,2,IF(I12&gt;Schlüssel!$E$5,3,IF(I12&gt;Schlüssel!$F$5,4,IF(I12&gt;Schlüssel!$G$5,5,6))))))</f>
        <v/>
      </c>
      <c r="K12" s="45" t="str">
        <f>IF(ISNUMBER(Datenerfassung!C12),SUM(Datenerfassung!D12:P12),"")</f>
        <v/>
      </c>
      <c r="L12" t="str">
        <f>IF(K12="","",IF(K12&gt;Schlüssel!$C$11,1,IF(K12&gt;Schlüssel!$D$11,2,IF(K12&gt;Schlüssel!$E$11,3,IF(K12&gt;Schlüssel!$F$11,4,IF(K12&gt;Schlüssel!$G$11,5,6))))))</f>
        <v/>
      </c>
    </row>
    <row r="13" spans="1:12" x14ac:dyDescent="0.2">
      <c r="I13" s="45" t="str">
        <f>IF(ISNUMBER(Datenerfassung!C13),SUM(Datenerfassung!D13:P13),"")</f>
        <v/>
      </c>
      <c r="J13" t="str">
        <f>IF(I13="","",IF(I13&gt;Schlüssel!$C$5,1,IF(I13&gt;Schlüssel!$D$5,2,IF(I13&gt;Schlüssel!$E$5,3,IF(I13&gt;Schlüssel!$F$5,4,IF(I13&gt;Schlüssel!$G$5,5,6))))))</f>
        <v/>
      </c>
      <c r="K13" s="45" t="str">
        <f>IF(ISNUMBER(Datenerfassung!C13),SUM(Datenerfassung!D13:P13),"")</f>
        <v/>
      </c>
      <c r="L13" t="str">
        <f>IF(K13="","",IF(K13&gt;Schlüssel!$C$11,1,IF(K13&gt;Schlüssel!$D$11,2,IF(K13&gt;Schlüssel!$E$11,3,IF(K13&gt;Schlüssel!$F$11,4,IF(K13&gt;Schlüssel!$G$11,5,6))))))</f>
        <v/>
      </c>
    </row>
    <row r="14" spans="1:12" x14ac:dyDescent="0.2">
      <c r="I14" s="45" t="str">
        <f>IF(ISNUMBER(Datenerfassung!C14),SUM(Datenerfassung!D14:P14),"")</f>
        <v/>
      </c>
      <c r="J14" t="str">
        <f>IF(I14="","",IF(I14&gt;Schlüssel!$C$5,1,IF(I14&gt;Schlüssel!$D$5,2,IF(I14&gt;Schlüssel!$E$5,3,IF(I14&gt;Schlüssel!$F$5,4,IF(I14&gt;Schlüssel!$G$5,5,6))))))</f>
        <v/>
      </c>
      <c r="K14" s="45" t="str">
        <f>IF(ISNUMBER(Datenerfassung!C14),SUM(Datenerfassung!D14:P14),"")</f>
        <v/>
      </c>
      <c r="L14" t="str">
        <f>IF(K14="","",IF(K14&gt;Schlüssel!$C$11,1,IF(K14&gt;Schlüssel!$D$11,2,IF(K14&gt;Schlüssel!$E$11,3,IF(K14&gt;Schlüssel!$F$11,4,IF(K14&gt;Schlüssel!$G$11,5,6))))))</f>
        <v/>
      </c>
    </row>
    <row r="15" spans="1:12" x14ac:dyDescent="0.2">
      <c r="I15" s="45" t="str">
        <f>IF(ISNUMBER(Datenerfassung!C15),SUM(Datenerfassung!D15:P15),"")</f>
        <v/>
      </c>
      <c r="J15" t="str">
        <f>IF(I15="","",IF(I15&gt;Schlüssel!$C$5,1,IF(I15&gt;Schlüssel!$D$5,2,IF(I15&gt;Schlüssel!$E$5,3,IF(I15&gt;Schlüssel!$F$5,4,IF(I15&gt;Schlüssel!$G$5,5,6))))))</f>
        <v/>
      </c>
      <c r="K15" s="45" t="str">
        <f>IF(ISNUMBER(Datenerfassung!C15),SUM(Datenerfassung!D15:P15),"")</f>
        <v/>
      </c>
      <c r="L15" t="str">
        <f>IF(K15="","",IF(K15&gt;Schlüssel!$C$11,1,IF(K15&gt;Schlüssel!$D$11,2,IF(K15&gt;Schlüssel!$E$11,3,IF(K15&gt;Schlüssel!$F$11,4,IF(K15&gt;Schlüssel!$G$11,5,6))))))</f>
        <v/>
      </c>
    </row>
    <row r="16" spans="1:12" x14ac:dyDescent="0.2">
      <c r="I16" s="45" t="str">
        <f>IF(ISNUMBER(Datenerfassung!C16),SUM(Datenerfassung!D16:P16),"")</f>
        <v/>
      </c>
      <c r="J16" t="str">
        <f>IF(I16="","",IF(I16&gt;Schlüssel!$C$5,1,IF(I16&gt;Schlüssel!$D$5,2,IF(I16&gt;Schlüssel!$E$5,3,IF(I16&gt;Schlüssel!$F$5,4,IF(I16&gt;Schlüssel!$G$5,5,6))))))</f>
        <v/>
      </c>
      <c r="K16" s="45" t="str">
        <f>IF(ISNUMBER(Datenerfassung!C16),SUM(Datenerfassung!D16:P16),"")</f>
        <v/>
      </c>
      <c r="L16" t="str">
        <f>IF(K16="","",IF(K16&gt;Schlüssel!$C$11,1,IF(K16&gt;Schlüssel!$D$11,2,IF(K16&gt;Schlüssel!$E$11,3,IF(K16&gt;Schlüssel!$F$11,4,IF(K16&gt;Schlüssel!$G$11,5,6))))))</f>
        <v/>
      </c>
    </row>
    <row r="17" spans="9:12" x14ac:dyDescent="0.2">
      <c r="I17" s="45" t="str">
        <f>IF(ISNUMBER(Datenerfassung!C17),SUM(Datenerfassung!D17:P17),"")</f>
        <v/>
      </c>
      <c r="J17" t="str">
        <f>IF(I17="","",IF(I17&gt;Schlüssel!$C$5,1,IF(I17&gt;Schlüssel!$D$5,2,IF(I17&gt;Schlüssel!$E$5,3,IF(I17&gt;Schlüssel!$F$5,4,IF(I17&gt;Schlüssel!$G$5,5,6))))))</f>
        <v/>
      </c>
      <c r="K17" s="45" t="str">
        <f>IF(ISNUMBER(Datenerfassung!C17),SUM(Datenerfassung!D17:P17),"")</f>
        <v/>
      </c>
      <c r="L17" t="str">
        <f>IF(K17="","",IF(K17&gt;Schlüssel!$C$11,1,IF(K17&gt;Schlüssel!$D$11,2,IF(K17&gt;Schlüssel!$E$11,3,IF(K17&gt;Schlüssel!$F$11,4,IF(K17&gt;Schlüssel!$G$11,5,6))))))</f>
        <v/>
      </c>
    </row>
    <row r="18" spans="9:12" x14ac:dyDescent="0.2">
      <c r="I18" s="45" t="str">
        <f>IF(ISNUMBER(Datenerfassung!C18),SUM(Datenerfassung!D18:P18),"")</f>
        <v/>
      </c>
      <c r="J18" t="str">
        <f>IF(I18="","",IF(I18&gt;Schlüssel!$C$5,1,IF(I18&gt;Schlüssel!$D$5,2,IF(I18&gt;Schlüssel!$E$5,3,IF(I18&gt;Schlüssel!$F$5,4,IF(I18&gt;Schlüssel!$G$5,5,6))))))</f>
        <v/>
      </c>
      <c r="K18" s="45" t="str">
        <f>IF(ISNUMBER(Datenerfassung!C18),SUM(Datenerfassung!D18:P18),"")</f>
        <v/>
      </c>
      <c r="L18" t="str">
        <f>IF(K18="","",IF(K18&gt;Schlüssel!$C$11,1,IF(K18&gt;Schlüssel!$D$11,2,IF(K18&gt;Schlüssel!$E$11,3,IF(K18&gt;Schlüssel!$F$11,4,IF(K18&gt;Schlüssel!$G$11,5,6))))))</f>
        <v/>
      </c>
    </row>
    <row r="19" spans="9:12" x14ac:dyDescent="0.2">
      <c r="I19" s="45" t="str">
        <f>IF(ISNUMBER(Datenerfassung!C19),SUM(Datenerfassung!D19:P19),"")</f>
        <v/>
      </c>
      <c r="J19" t="str">
        <f>IF(I19="","",IF(I19&gt;Schlüssel!$C$5,1,IF(I19&gt;Schlüssel!$D$5,2,IF(I19&gt;Schlüssel!$E$5,3,IF(I19&gt;Schlüssel!$F$5,4,IF(I19&gt;Schlüssel!$G$5,5,6))))))</f>
        <v/>
      </c>
      <c r="K19" s="45" t="str">
        <f>IF(ISNUMBER(Datenerfassung!C19),SUM(Datenerfassung!D19:P19),"")</f>
        <v/>
      </c>
      <c r="L19" t="str">
        <f>IF(K19="","",IF(K19&gt;Schlüssel!$C$11,1,IF(K19&gt;Schlüssel!$D$11,2,IF(K19&gt;Schlüssel!$E$11,3,IF(K19&gt;Schlüssel!$F$11,4,IF(K19&gt;Schlüssel!$G$11,5,6))))))</f>
        <v/>
      </c>
    </row>
    <row r="20" spans="9:12" x14ac:dyDescent="0.2">
      <c r="I20" s="45" t="str">
        <f>IF(ISNUMBER(Datenerfassung!C20),SUM(Datenerfassung!D20:P20),"")</f>
        <v/>
      </c>
      <c r="J20" t="str">
        <f>IF(I20="","",IF(I20&gt;Schlüssel!$C$5,1,IF(I20&gt;Schlüssel!$D$5,2,IF(I20&gt;Schlüssel!$E$5,3,IF(I20&gt;Schlüssel!$F$5,4,IF(I20&gt;Schlüssel!$G$5,5,6))))))</f>
        <v/>
      </c>
      <c r="K20" s="45" t="str">
        <f>IF(ISNUMBER(Datenerfassung!C20),SUM(Datenerfassung!D20:P20),"")</f>
        <v/>
      </c>
      <c r="L20" t="str">
        <f>IF(K20="","",IF(K20&gt;Schlüssel!$C$11,1,IF(K20&gt;Schlüssel!$D$11,2,IF(K20&gt;Schlüssel!$E$11,3,IF(K20&gt;Schlüssel!$F$11,4,IF(K20&gt;Schlüssel!$G$11,5,6))))))</f>
        <v/>
      </c>
    </row>
    <row r="21" spans="9:12" x14ac:dyDescent="0.2">
      <c r="I21" s="45" t="str">
        <f>IF(ISNUMBER(Datenerfassung!C21),SUM(Datenerfassung!D21:P21),"")</f>
        <v/>
      </c>
      <c r="J21" t="str">
        <f>IF(I21="","",IF(I21&gt;Schlüssel!$C$5,1,IF(I21&gt;Schlüssel!$D$5,2,IF(I21&gt;Schlüssel!$E$5,3,IF(I21&gt;Schlüssel!$F$5,4,IF(I21&gt;Schlüssel!$G$5,5,6))))))</f>
        <v/>
      </c>
      <c r="K21" s="45" t="str">
        <f>IF(ISNUMBER(Datenerfassung!C21),SUM(Datenerfassung!D21:P21),"")</f>
        <v/>
      </c>
      <c r="L21" t="str">
        <f>IF(K21="","",IF(K21&gt;Schlüssel!$C$11,1,IF(K21&gt;Schlüssel!$D$11,2,IF(K21&gt;Schlüssel!$E$11,3,IF(K21&gt;Schlüssel!$F$11,4,IF(K21&gt;Schlüssel!$G$11,5,6))))))</f>
        <v/>
      </c>
    </row>
    <row r="22" spans="9:12" x14ac:dyDescent="0.2">
      <c r="I22" s="45" t="str">
        <f>IF(ISNUMBER(Datenerfassung!C22),SUM(Datenerfassung!D22:P22),"")</f>
        <v/>
      </c>
      <c r="J22" t="str">
        <f>IF(I22="","",IF(I22&gt;Schlüssel!$C$5,1,IF(I22&gt;Schlüssel!$D$5,2,IF(I22&gt;Schlüssel!$E$5,3,IF(I22&gt;Schlüssel!$F$5,4,IF(I22&gt;Schlüssel!$G$5,5,6))))))</f>
        <v/>
      </c>
      <c r="K22" s="45" t="str">
        <f>IF(ISNUMBER(Datenerfassung!C22),SUM(Datenerfassung!D22:P22),"")</f>
        <v/>
      </c>
      <c r="L22" t="str">
        <f>IF(K22="","",IF(K22&gt;Schlüssel!$C$11,1,IF(K22&gt;Schlüssel!$D$11,2,IF(K22&gt;Schlüssel!$E$11,3,IF(K22&gt;Schlüssel!$F$11,4,IF(K22&gt;Schlüssel!$G$11,5,6))))))</f>
        <v/>
      </c>
    </row>
    <row r="23" spans="9:12" x14ac:dyDescent="0.2">
      <c r="I23" s="45" t="str">
        <f>IF(ISNUMBER(Datenerfassung!C23),SUM(Datenerfassung!D23:P23),"")</f>
        <v/>
      </c>
      <c r="J23" t="str">
        <f>IF(I23="","",IF(I23&gt;Schlüssel!$C$5,1,IF(I23&gt;Schlüssel!$D$5,2,IF(I23&gt;Schlüssel!$E$5,3,IF(I23&gt;Schlüssel!$F$5,4,IF(I23&gt;Schlüssel!$G$5,5,6))))))</f>
        <v/>
      </c>
      <c r="K23" s="45" t="str">
        <f>IF(ISNUMBER(Datenerfassung!C23),SUM(Datenerfassung!D23:P23),"")</f>
        <v/>
      </c>
      <c r="L23" t="str">
        <f>IF(K23="","",IF(K23&gt;Schlüssel!$C$11,1,IF(K23&gt;Schlüssel!$D$11,2,IF(K23&gt;Schlüssel!$E$11,3,IF(K23&gt;Schlüssel!$F$11,4,IF(K23&gt;Schlüssel!$G$11,5,6))))))</f>
        <v/>
      </c>
    </row>
    <row r="24" spans="9:12" x14ac:dyDescent="0.2">
      <c r="I24" s="45" t="str">
        <f>IF(ISNUMBER(Datenerfassung!C24),SUM(Datenerfassung!D24:P24),"")</f>
        <v/>
      </c>
      <c r="J24" t="str">
        <f>IF(I24="","",IF(I24&gt;Schlüssel!$C$5,1,IF(I24&gt;Schlüssel!$D$5,2,IF(I24&gt;Schlüssel!$E$5,3,IF(I24&gt;Schlüssel!$F$5,4,IF(I24&gt;Schlüssel!$G$5,5,6))))))</f>
        <v/>
      </c>
      <c r="K24" s="45" t="str">
        <f>IF(ISNUMBER(Datenerfassung!C24),SUM(Datenerfassung!D24:P24),"")</f>
        <v/>
      </c>
      <c r="L24" t="str">
        <f>IF(K24="","",IF(K24&gt;Schlüssel!$C$11,1,IF(K24&gt;Schlüssel!$D$11,2,IF(K24&gt;Schlüssel!$E$11,3,IF(K24&gt;Schlüssel!$F$11,4,IF(K24&gt;Schlüssel!$G$11,5,6))))))</f>
        <v/>
      </c>
    </row>
    <row r="25" spans="9:12" x14ac:dyDescent="0.2">
      <c r="I25" s="45" t="str">
        <f>IF(ISNUMBER(Datenerfassung!C25),SUM(Datenerfassung!D25:P25),"")</f>
        <v/>
      </c>
      <c r="J25" t="str">
        <f>IF(I25="","",IF(I25&gt;Schlüssel!$C$5,1,IF(I25&gt;Schlüssel!$D$5,2,IF(I25&gt;Schlüssel!$E$5,3,IF(I25&gt;Schlüssel!$F$5,4,IF(I25&gt;Schlüssel!$G$5,5,6))))))</f>
        <v/>
      </c>
      <c r="K25" s="45" t="str">
        <f>IF(ISNUMBER(Datenerfassung!C25),SUM(Datenerfassung!D25:P25),"")</f>
        <v/>
      </c>
      <c r="L25" t="str">
        <f>IF(K25="","",IF(K25&gt;Schlüssel!$C$11,1,IF(K25&gt;Schlüssel!$D$11,2,IF(K25&gt;Schlüssel!$E$11,3,IF(K25&gt;Schlüssel!$F$11,4,IF(K25&gt;Schlüssel!$G$11,5,6))))))</f>
        <v/>
      </c>
    </row>
    <row r="26" spans="9:12" x14ac:dyDescent="0.2">
      <c r="I26" s="45" t="str">
        <f>IF(ISNUMBER(Datenerfassung!C26),SUM(Datenerfassung!D26:P26),"")</f>
        <v/>
      </c>
      <c r="J26" t="str">
        <f>IF(I26="","",IF(I26&gt;Schlüssel!$C$5,1,IF(I26&gt;Schlüssel!$D$5,2,IF(I26&gt;Schlüssel!$E$5,3,IF(I26&gt;Schlüssel!$F$5,4,IF(I26&gt;Schlüssel!$G$5,5,6))))))</f>
        <v/>
      </c>
      <c r="K26" s="45" t="str">
        <f>IF(ISNUMBER(Datenerfassung!C26),SUM(Datenerfassung!D26:P26),"")</f>
        <v/>
      </c>
      <c r="L26" t="str">
        <f>IF(K26="","",IF(K26&gt;Schlüssel!$C$11,1,IF(K26&gt;Schlüssel!$D$11,2,IF(K26&gt;Schlüssel!$E$11,3,IF(K26&gt;Schlüssel!$F$11,4,IF(K26&gt;Schlüssel!$G$11,5,6))))))</f>
        <v/>
      </c>
    </row>
    <row r="27" spans="9:12" x14ac:dyDescent="0.2">
      <c r="I27" s="45" t="str">
        <f>IF(ISNUMBER(Datenerfassung!C27),SUM(Datenerfassung!D27:P27),"")</f>
        <v/>
      </c>
      <c r="J27" t="str">
        <f>IF(I27="","",IF(I27&gt;Schlüssel!$C$5,1,IF(I27&gt;Schlüssel!$D$5,2,IF(I27&gt;Schlüssel!$E$5,3,IF(I27&gt;Schlüssel!$F$5,4,IF(I27&gt;Schlüssel!$G$5,5,6))))))</f>
        <v/>
      </c>
      <c r="K27" s="45" t="str">
        <f>IF(ISNUMBER(Datenerfassung!C27),SUM(Datenerfassung!D27:P27),"")</f>
        <v/>
      </c>
      <c r="L27" t="str">
        <f>IF(K27="","",IF(K27&gt;Schlüssel!$C$11,1,IF(K27&gt;Schlüssel!$D$11,2,IF(K27&gt;Schlüssel!$E$11,3,IF(K27&gt;Schlüssel!$F$11,4,IF(K27&gt;Schlüssel!$G$11,5,6))))))</f>
        <v/>
      </c>
    </row>
    <row r="28" spans="9:12" x14ac:dyDescent="0.2">
      <c r="I28" s="45" t="str">
        <f>IF(ISNUMBER(Datenerfassung!C28),SUM(Datenerfassung!D28:P28),"")</f>
        <v/>
      </c>
      <c r="J28" t="str">
        <f>IF(I28="","",IF(I28&gt;Schlüssel!$C$5,1,IF(I28&gt;Schlüssel!$D$5,2,IF(I28&gt;Schlüssel!$E$5,3,IF(I28&gt;Schlüssel!$F$5,4,IF(I28&gt;Schlüssel!$G$5,5,6))))))</f>
        <v/>
      </c>
      <c r="K28" s="45" t="str">
        <f>IF(ISNUMBER(Datenerfassung!C28),SUM(Datenerfassung!D28:P28),"")</f>
        <v/>
      </c>
      <c r="L28" t="str">
        <f>IF(K28="","",IF(K28&gt;Schlüssel!$C$11,1,IF(K28&gt;Schlüssel!$D$11,2,IF(K28&gt;Schlüssel!$E$11,3,IF(K28&gt;Schlüssel!$F$11,4,IF(K28&gt;Schlüssel!$G$11,5,6))))))</f>
        <v/>
      </c>
    </row>
    <row r="29" spans="9:12" x14ac:dyDescent="0.2">
      <c r="I29" s="45" t="str">
        <f>IF(ISNUMBER(Datenerfassung!C29),SUM(Datenerfassung!D29:P29),"")</f>
        <v/>
      </c>
      <c r="J29" t="str">
        <f>IF(I29="","",IF(I29&gt;Schlüssel!$C$5,1,IF(I29&gt;Schlüssel!$D$5,2,IF(I29&gt;Schlüssel!$E$5,3,IF(I29&gt;Schlüssel!$F$5,4,IF(I29&gt;Schlüssel!$G$5,5,6))))))</f>
        <v/>
      </c>
      <c r="K29" s="45" t="str">
        <f>IF(ISNUMBER(Datenerfassung!C29),SUM(Datenerfassung!D29:P29),"")</f>
        <v/>
      </c>
      <c r="L29" t="str">
        <f>IF(K29="","",IF(K29&gt;Schlüssel!$C$11,1,IF(K29&gt;Schlüssel!$D$11,2,IF(K29&gt;Schlüssel!$E$11,3,IF(K29&gt;Schlüssel!$F$11,4,IF(K29&gt;Schlüssel!$G$11,5,6))))))</f>
        <v/>
      </c>
    </row>
    <row r="30" spans="9:12" x14ac:dyDescent="0.2">
      <c r="I30" s="45" t="str">
        <f>IF(ISNUMBER(Datenerfassung!C30),SUM(Datenerfassung!D30:P30),"")</f>
        <v/>
      </c>
      <c r="J30" t="str">
        <f>IF(I30="","",IF(I30&gt;Schlüssel!$C$5,1,IF(I30&gt;Schlüssel!$D$5,2,IF(I30&gt;Schlüssel!$E$5,3,IF(I30&gt;Schlüssel!$F$5,4,IF(I30&gt;Schlüssel!$G$5,5,6))))))</f>
        <v/>
      </c>
      <c r="K30" s="45" t="str">
        <f>IF(ISNUMBER(Datenerfassung!C30),SUM(Datenerfassung!D30:P30),"")</f>
        <v/>
      </c>
      <c r="L30" t="str">
        <f>IF(K30="","",IF(K30&gt;Schlüssel!$C$11,1,IF(K30&gt;Schlüssel!$D$11,2,IF(K30&gt;Schlüssel!$E$11,3,IF(K30&gt;Schlüssel!$F$11,4,IF(K30&gt;Schlüssel!$G$11,5,6))))))</f>
        <v/>
      </c>
    </row>
    <row r="31" spans="9:12" x14ac:dyDescent="0.2">
      <c r="I31" s="45" t="str">
        <f>IF(ISNUMBER(Datenerfassung!C31),SUM(Datenerfassung!D31:P31),"")</f>
        <v/>
      </c>
      <c r="J31" t="str">
        <f>IF(I31="","",IF(I31&gt;Schlüssel!$C$5,1,IF(I31&gt;Schlüssel!$D$5,2,IF(I31&gt;Schlüssel!$E$5,3,IF(I31&gt;Schlüssel!$F$5,4,IF(I31&gt;Schlüssel!$G$5,5,6))))))</f>
        <v/>
      </c>
      <c r="K31" s="45" t="str">
        <f>IF(ISNUMBER(Datenerfassung!C31),SUM(Datenerfassung!D31:P31),"")</f>
        <v/>
      </c>
      <c r="L31" t="str">
        <f>IF(K31="","",IF(K31&gt;Schlüssel!$C$11,1,IF(K31&gt;Schlüssel!$D$11,2,IF(K31&gt;Schlüssel!$E$11,3,IF(K31&gt;Schlüssel!$F$11,4,IF(K31&gt;Schlüssel!$G$11,5,6))))))</f>
        <v/>
      </c>
    </row>
    <row r="32" spans="9:12" x14ac:dyDescent="0.2">
      <c r="I32" s="45" t="str">
        <f>IF(ISNUMBER(Datenerfassung!C32),SUM(Datenerfassung!D32:P32),"")</f>
        <v/>
      </c>
      <c r="J32" t="str">
        <f>IF(I32="","",IF(I32&gt;Schlüssel!$C$5,1,IF(I32&gt;Schlüssel!$D$5,2,IF(I32&gt;Schlüssel!$E$5,3,IF(I32&gt;Schlüssel!$F$5,4,IF(I32&gt;Schlüssel!$G$5,5,6))))))</f>
        <v/>
      </c>
      <c r="K32" s="45" t="str">
        <f>IF(ISNUMBER(Datenerfassung!C32),SUM(Datenerfassung!D32:P32),"")</f>
        <v/>
      </c>
      <c r="L32" t="str">
        <f>IF(K32="","",IF(K32&gt;Schlüssel!$C$11,1,IF(K32&gt;Schlüssel!$D$11,2,IF(K32&gt;Schlüssel!$E$11,3,IF(K32&gt;Schlüssel!$F$11,4,IF(K32&gt;Schlüssel!$G$11,5,6))))))</f>
        <v/>
      </c>
    </row>
    <row r="33" spans="9:12" x14ac:dyDescent="0.2">
      <c r="I33" s="45" t="str">
        <f>IF(ISNUMBER(Datenerfassung!C33),SUM(Datenerfassung!D33:P33),"")</f>
        <v/>
      </c>
      <c r="J33" t="str">
        <f>IF(I33="","",IF(I33&gt;Schlüssel!$C$5,1,IF(I33&gt;Schlüssel!$D$5,2,IF(I33&gt;Schlüssel!$E$5,3,IF(I33&gt;Schlüssel!$F$5,4,IF(I33&gt;Schlüssel!$G$5,5,6))))))</f>
        <v/>
      </c>
      <c r="K33" s="45" t="str">
        <f>IF(ISNUMBER(Datenerfassung!C33),SUM(Datenerfassung!D33:P33),"")</f>
        <v/>
      </c>
      <c r="L33" t="str">
        <f>IF(K33="","",IF(K33&gt;Schlüssel!$C$11,1,IF(K33&gt;Schlüssel!$D$11,2,IF(K33&gt;Schlüssel!$E$11,3,IF(K33&gt;Schlüssel!$F$11,4,IF(K33&gt;Schlüssel!$G$11,5,6))))))</f>
        <v/>
      </c>
    </row>
    <row r="34" spans="9:12" x14ac:dyDescent="0.2">
      <c r="I34" s="45" t="str">
        <f>IF(ISNUMBER(Datenerfassung!C34),SUM(Datenerfassung!D34:P34),"")</f>
        <v/>
      </c>
      <c r="J34" t="str">
        <f>IF(I34="","",IF(I34&gt;Schlüssel!$C$5,1,IF(I34&gt;Schlüssel!$D$5,2,IF(I34&gt;Schlüssel!$E$5,3,IF(I34&gt;Schlüssel!$F$5,4,IF(I34&gt;Schlüssel!$G$5,5,6))))))</f>
        <v/>
      </c>
      <c r="K34" s="45" t="str">
        <f>IF(ISNUMBER(Datenerfassung!C34),SUM(Datenerfassung!D34:P34),"")</f>
        <v/>
      </c>
      <c r="L34" t="str">
        <f>IF(K34="","",IF(K34&gt;Schlüssel!$C$11,1,IF(K34&gt;Schlüssel!$D$11,2,IF(K34&gt;Schlüssel!$E$11,3,IF(K34&gt;Schlüssel!$F$11,4,IF(K34&gt;Schlüssel!$G$11,5,6))))))</f>
        <v/>
      </c>
    </row>
    <row r="35" spans="9:12" x14ac:dyDescent="0.2">
      <c r="I35" s="45" t="str">
        <f>IF(ISNUMBER(Datenerfassung!C35),SUM(Datenerfassung!D35:P35),"")</f>
        <v/>
      </c>
      <c r="J35" t="str">
        <f>IF(I35="","",IF(I35&gt;Schlüssel!$C$5,1,IF(I35&gt;Schlüssel!$D$5,2,IF(I35&gt;Schlüssel!$E$5,3,IF(I35&gt;Schlüssel!$F$5,4,IF(I35&gt;Schlüssel!$G$5,5,6))))))</f>
        <v/>
      </c>
      <c r="K35" s="45" t="str">
        <f>IF(ISNUMBER(Datenerfassung!C35),SUM(Datenerfassung!D35:P35),"")</f>
        <v/>
      </c>
      <c r="L35" t="str">
        <f>IF(K35="","",IF(K35&gt;Schlüssel!$C$11,1,IF(K35&gt;Schlüssel!$D$11,2,IF(K35&gt;Schlüssel!$E$11,3,IF(K35&gt;Schlüssel!$F$11,4,IF(K35&gt;Schlüssel!$G$11,5,6))))))</f>
        <v/>
      </c>
    </row>
    <row r="36" spans="9:12" x14ac:dyDescent="0.2">
      <c r="I36" s="45" t="str">
        <f>IF(ISNUMBER(Datenerfassung!C36),SUM(Datenerfassung!D36:P36),"")</f>
        <v/>
      </c>
      <c r="J36" t="str">
        <f>IF(I36="","",IF(I36&gt;Schlüssel!$C$5,1,IF(I36&gt;Schlüssel!$D$5,2,IF(I36&gt;Schlüssel!$E$5,3,IF(I36&gt;Schlüssel!$F$5,4,IF(I36&gt;Schlüssel!$G$5,5,6))))))</f>
        <v/>
      </c>
      <c r="K36" s="45" t="str">
        <f>IF(ISNUMBER(Datenerfassung!C36),SUM(Datenerfassung!D36:P36),"")</f>
        <v/>
      </c>
      <c r="L36" t="str">
        <f>IF(K36="","",IF(K36&gt;Schlüssel!$C$11,1,IF(K36&gt;Schlüssel!$D$11,2,IF(K36&gt;Schlüssel!$E$11,3,IF(K36&gt;Schlüssel!$F$11,4,IF(K36&gt;Schlüssel!$G$11,5,6))))))</f>
        <v/>
      </c>
    </row>
    <row r="37" spans="9:12" x14ac:dyDescent="0.2">
      <c r="I37" s="45" t="str">
        <f>IF(ISNUMBER(Datenerfassung!C37),SUM(Datenerfassung!D37:P37),"")</f>
        <v/>
      </c>
      <c r="J37" t="str">
        <f>IF(I37="","",IF(I37&gt;Schlüssel!$C$5,1,IF(I37&gt;Schlüssel!$D$5,2,IF(I37&gt;Schlüssel!$E$5,3,IF(I37&gt;Schlüssel!$F$5,4,IF(I37&gt;Schlüssel!$G$5,5,6))))))</f>
        <v/>
      </c>
      <c r="K37" s="45" t="str">
        <f>IF(ISNUMBER(Datenerfassung!C37),SUM(Datenerfassung!D37:P37),"")</f>
        <v/>
      </c>
      <c r="L37" t="str">
        <f>IF(K37="","",IF(K37&gt;Schlüssel!$C$11,1,IF(K37&gt;Schlüssel!$D$11,2,IF(K37&gt;Schlüssel!$E$11,3,IF(K37&gt;Schlüssel!$F$11,4,IF(K37&gt;Schlüssel!$G$11,5,6))))))</f>
        <v/>
      </c>
    </row>
    <row r="38" spans="9:12" x14ac:dyDescent="0.2">
      <c r="I38" s="45" t="str">
        <f>IF(ISNUMBER(Datenerfassung!C38),SUM(Datenerfassung!D38:P38),"")</f>
        <v/>
      </c>
      <c r="J38" t="str">
        <f>IF(I38="","",IF(I38&gt;Schlüssel!$C$5,1,IF(I38&gt;Schlüssel!$D$5,2,IF(I38&gt;Schlüssel!$E$5,3,IF(I38&gt;Schlüssel!$F$5,4,IF(I38&gt;Schlüssel!$G$5,5,6))))))</f>
        <v/>
      </c>
      <c r="K38" s="45" t="str">
        <f>IF(ISNUMBER(Datenerfassung!C38),SUM(Datenerfassung!D38:P38),"")</f>
        <v/>
      </c>
      <c r="L38" t="str">
        <f>IF(K38="","",IF(K38&gt;Schlüssel!$C$11,1,IF(K38&gt;Schlüssel!$D$11,2,IF(K38&gt;Schlüssel!$E$11,3,IF(K38&gt;Schlüssel!$F$11,4,IF(K38&gt;Schlüssel!$G$11,5,6))))))</f>
        <v/>
      </c>
    </row>
    <row r="39" spans="9:12" x14ac:dyDescent="0.2">
      <c r="I39" s="45" t="str">
        <f>IF(ISNUMBER(Datenerfassung!C39),SUM(Datenerfassung!D39:P39),"")</f>
        <v/>
      </c>
      <c r="J39" t="str">
        <f>IF(I39="","",IF(I39&gt;Schlüssel!$C$5,1,IF(I39&gt;Schlüssel!$D$5,2,IF(I39&gt;Schlüssel!$E$5,3,IF(I39&gt;Schlüssel!$F$5,4,IF(I39&gt;Schlüssel!$G$5,5,6))))))</f>
        <v/>
      </c>
      <c r="K39" s="45" t="str">
        <f>IF(ISNUMBER(Datenerfassung!C39),SUM(Datenerfassung!D39:P39),"")</f>
        <v/>
      </c>
      <c r="L39" t="str">
        <f>IF(K39="","",IF(K39&gt;Schlüssel!$C$11,1,IF(K39&gt;Schlüssel!$D$11,2,IF(K39&gt;Schlüssel!$E$11,3,IF(K39&gt;Schlüssel!$F$11,4,IF(K39&gt;Schlüssel!$G$11,5,6))))))</f>
        <v/>
      </c>
    </row>
    <row r="40" spans="9:12" x14ac:dyDescent="0.2">
      <c r="I40" s="45">
        <f>SUM(I4:I39)</f>
        <v>0</v>
      </c>
      <c r="K40" s="45">
        <f>SUM(K4:K39)</f>
        <v>0</v>
      </c>
    </row>
  </sheetData>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8"/>
  <sheetViews>
    <sheetView zoomScaleNormal="100" workbookViewId="0">
      <selection activeCell="B1" sqref="B1:F1"/>
    </sheetView>
  </sheetViews>
  <sheetFormatPr baseColWidth="10" defaultRowHeight="12.75" x14ac:dyDescent="0.2"/>
  <sheetData>
    <row r="1" spans="2:11" ht="20.25" x14ac:dyDescent="0.3">
      <c r="B1" s="292" t="s">
        <v>108</v>
      </c>
      <c r="C1" s="292"/>
      <c r="D1" s="292"/>
      <c r="E1" s="292"/>
      <c r="F1" s="292"/>
    </row>
    <row r="2" spans="2:11" ht="9.75" customHeight="1" thickBot="1" x14ac:dyDescent="0.25"/>
    <row r="3" spans="2:11" ht="16.5" thickBot="1" x14ac:dyDescent="0.3">
      <c r="C3" s="288" t="s">
        <v>53</v>
      </c>
      <c r="D3" s="289"/>
      <c r="E3" s="120" t="s">
        <v>56</v>
      </c>
    </row>
    <row r="4" spans="2:11" ht="15.75" thickBot="1" x14ac:dyDescent="0.25">
      <c r="C4" s="118" t="s">
        <v>15</v>
      </c>
      <c r="D4" s="119" t="str">
        <f>IF(ISBLANK(Datenerfassung!C1),"",Datenerfassung!C1)</f>
        <v/>
      </c>
      <c r="E4" s="121" t="str">
        <f>Datenerfassung!R41</f>
        <v/>
      </c>
      <c r="I4" s="287" t="s">
        <v>76</v>
      </c>
      <c r="J4" s="287"/>
      <c r="K4" s="287"/>
    </row>
    <row r="5" spans="2:11" ht="15.75" thickBot="1" x14ac:dyDescent="0.25">
      <c r="C5" s="122" t="s">
        <v>54</v>
      </c>
      <c r="D5" s="123" t="s">
        <v>7</v>
      </c>
      <c r="E5" s="146" t="s">
        <v>8</v>
      </c>
      <c r="I5" s="287"/>
      <c r="J5" s="287"/>
      <c r="K5" s="287"/>
    </row>
    <row r="6" spans="2:11" ht="15.75" thickBot="1" x14ac:dyDescent="0.25">
      <c r="C6" s="124">
        <v>1</v>
      </c>
      <c r="D6" s="125">
        <f>COUNTIF(Datenerfassung!$R$4:$R$39,1)</f>
        <v>0</v>
      </c>
      <c r="E6" s="147" t="str">
        <f t="shared" ref="E6:E11" si="0">IF(ISERROR(D6/SUM($D$6:$D$11)*100),"",(D6/SUM($D$6:$D$11)*100))</f>
        <v/>
      </c>
      <c r="I6" s="287"/>
      <c r="J6" s="287"/>
      <c r="K6" s="287"/>
    </row>
    <row r="7" spans="2:11" ht="15.75" thickBot="1" x14ac:dyDescent="0.25">
      <c r="C7" s="124">
        <v>2</v>
      </c>
      <c r="D7" s="125">
        <f>COUNTIF(Datenerfassung!$R$4:$R$39,2)</f>
        <v>0</v>
      </c>
      <c r="E7" s="147" t="str">
        <f t="shared" si="0"/>
        <v/>
      </c>
      <c r="I7" s="287"/>
      <c r="J7" s="287"/>
      <c r="K7" s="287"/>
    </row>
    <row r="8" spans="2:11" ht="15.75" thickBot="1" x14ac:dyDescent="0.25">
      <c r="C8" s="124">
        <v>3</v>
      </c>
      <c r="D8" s="125">
        <f>COUNTIF(Datenerfassung!$R$4:$R$39,3)</f>
        <v>0</v>
      </c>
      <c r="E8" s="147" t="str">
        <f t="shared" si="0"/>
        <v/>
      </c>
      <c r="I8" s="287"/>
      <c r="J8" s="287"/>
      <c r="K8" s="287"/>
    </row>
    <row r="9" spans="2:11" ht="15.75" thickBot="1" x14ac:dyDescent="0.25">
      <c r="C9" s="124">
        <v>4</v>
      </c>
      <c r="D9" s="125">
        <f>COUNTIF(Datenerfassung!$R$4:$R$39,4)</f>
        <v>0</v>
      </c>
      <c r="E9" s="147" t="str">
        <f t="shared" si="0"/>
        <v/>
      </c>
      <c r="I9" s="287"/>
      <c r="J9" s="287"/>
      <c r="K9" s="287"/>
    </row>
    <row r="10" spans="2:11" ht="15.75" thickBot="1" x14ac:dyDescent="0.25">
      <c r="C10" s="124">
        <v>5</v>
      </c>
      <c r="D10" s="125">
        <f>COUNTIF(Datenerfassung!$R$4:$R$39,5)</f>
        <v>0</v>
      </c>
      <c r="E10" s="147" t="str">
        <f t="shared" si="0"/>
        <v/>
      </c>
      <c r="I10" s="287"/>
      <c r="J10" s="287"/>
      <c r="K10" s="287"/>
    </row>
    <row r="11" spans="2:11" ht="15.75" thickBot="1" x14ac:dyDescent="0.25">
      <c r="C11" s="122">
        <v>6</v>
      </c>
      <c r="D11" s="125">
        <f>COUNTIF(Datenerfassung!$R$4:$R$39,6)</f>
        <v>0</v>
      </c>
      <c r="E11" s="147" t="str">
        <f t="shared" si="0"/>
        <v/>
      </c>
      <c r="I11" s="287"/>
      <c r="J11" s="287"/>
      <c r="K11" s="287"/>
    </row>
    <row r="12" spans="2:11" x14ac:dyDescent="0.2">
      <c r="I12" s="287"/>
      <c r="J12" s="287"/>
      <c r="K12" s="287"/>
    </row>
    <row r="34" spans="1:7" ht="15.75" x14ac:dyDescent="0.25">
      <c r="B34" s="148" t="s">
        <v>61</v>
      </c>
      <c r="C34" s="148" t="s">
        <v>15</v>
      </c>
      <c r="D34" s="148" t="str">
        <f>D4</f>
        <v/>
      </c>
      <c r="E34" s="148" t="s">
        <v>63</v>
      </c>
      <c r="F34" s="148" t="s">
        <v>62</v>
      </c>
    </row>
    <row r="35" spans="1:7" ht="15.75" x14ac:dyDescent="0.25">
      <c r="B35" s="148"/>
      <c r="C35" s="148"/>
      <c r="D35" s="148"/>
      <c r="E35" s="148"/>
      <c r="F35" s="148"/>
    </row>
    <row r="36" spans="1:7" x14ac:dyDescent="0.2">
      <c r="A36" s="290" t="s">
        <v>100</v>
      </c>
      <c r="B36" s="291"/>
      <c r="C36" s="291"/>
      <c r="D36" s="291"/>
      <c r="E36" s="291"/>
      <c r="F36" s="291"/>
      <c r="G36" s="291"/>
    </row>
    <row r="37" spans="1:7" x14ac:dyDescent="0.2">
      <c r="A37" s="291"/>
      <c r="B37" s="291"/>
      <c r="C37" s="291"/>
      <c r="D37" s="291"/>
      <c r="E37" s="291"/>
      <c r="F37" s="291"/>
      <c r="G37" s="291"/>
    </row>
    <row r="38" spans="1:7" x14ac:dyDescent="0.2">
      <c r="A38" s="291"/>
      <c r="B38" s="291"/>
      <c r="C38" s="291"/>
      <c r="D38" s="291"/>
      <c r="E38" s="291"/>
      <c r="F38" s="291"/>
      <c r="G38" s="291"/>
    </row>
    <row r="39" spans="1:7" x14ac:dyDescent="0.2">
      <c r="A39" s="291"/>
      <c r="B39" s="291"/>
      <c r="C39" s="291"/>
      <c r="D39" s="291"/>
      <c r="E39" s="291"/>
      <c r="F39" s="291"/>
      <c r="G39" s="291"/>
    </row>
    <row r="40" spans="1:7" x14ac:dyDescent="0.2">
      <c r="A40" s="291"/>
      <c r="B40" s="291"/>
      <c r="C40" s="291"/>
      <c r="D40" s="291"/>
      <c r="E40" s="291"/>
      <c r="F40" s="291"/>
      <c r="G40" s="291"/>
    </row>
    <row r="41" spans="1:7" x14ac:dyDescent="0.2">
      <c r="A41" s="291"/>
      <c r="B41" s="291"/>
      <c r="C41" s="291"/>
      <c r="D41" s="291"/>
      <c r="E41" s="291"/>
      <c r="F41" s="291"/>
      <c r="G41" s="291"/>
    </row>
    <row r="42" spans="1:7" ht="15.75" x14ac:dyDescent="0.25">
      <c r="B42" s="148"/>
      <c r="C42" s="148"/>
      <c r="D42" s="148"/>
      <c r="E42" s="148"/>
      <c r="F42" s="148"/>
    </row>
    <row r="62" spans="2:6" ht="15" x14ac:dyDescent="0.2">
      <c r="B62" s="293" t="s">
        <v>65</v>
      </c>
      <c r="C62" s="293"/>
      <c r="D62" s="158">
        <f>Landeswerte!F26</f>
        <v>0</v>
      </c>
    </row>
    <row r="64" spans="2:6" ht="15.75" x14ac:dyDescent="0.25">
      <c r="B64" s="148" t="s">
        <v>61</v>
      </c>
      <c r="C64" s="148" t="s">
        <v>15</v>
      </c>
      <c r="D64" s="148" t="str">
        <f>D4</f>
        <v/>
      </c>
      <c r="E64" s="148" t="s">
        <v>63</v>
      </c>
      <c r="F64" s="148" t="s">
        <v>72</v>
      </c>
    </row>
    <row r="66" spans="1:7" ht="12.75" customHeight="1" x14ac:dyDescent="0.2">
      <c r="A66" s="290" t="s">
        <v>99</v>
      </c>
      <c r="B66" s="291"/>
      <c r="C66" s="291"/>
      <c r="D66" s="291"/>
      <c r="E66" s="291"/>
      <c r="F66" s="291"/>
      <c r="G66" s="291"/>
    </row>
    <row r="67" spans="1:7" x14ac:dyDescent="0.2">
      <c r="A67" s="291"/>
      <c r="B67" s="291"/>
      <c r="C67" s="291"/>
      <c r="D67" s="291"/>
      <c r="E67" s="291"/>
      <c r="F67" s="291"/>
      <c r="G67" s="291"/>
    </row>
    <row r="68" spans="1:7" x14ac:dyDescent="0.2">
      <c r="A68" s="291"/>
      <c r="B68" s="291"/>
      <c r="C68" s="291"/>
      <c r="D68" s="291"/>
      <c r="E68" s="291"/>
      <c r="F68" s="291"/>
      <c r="G68" s="291"/>
    </row>
    <row r="69" spans="1:7" ht="13.5" thickBot="1" x14ac:dyDescent="0.25">
      <c r="A69" s="159"/>
      <c r="B69" s="159"/>
      <c r="C69" s="159"/>
      <c r="D69" s="159"/>
      <c r="E69" s="159"/>
      <c r="F69" s="159"/>
      <c r="G69" s="159"/>
    </row>
    <row r="70" spans="1:7" ht="16.5" thickBot="1" x14ac:dyDescent="0.3">
      <c r="C70" s="288" t="s">
        <v>53</v>
      </c>
      <c r="D70" s="289"/>
      <c r="E70" s="120" t="s">
        <v>56</v>
      </c>
    </row>
    <row r="71" spans="1:7" ht="15.75" thickBot="1" x14ac:dyDescent="0.25">
      <c r="C71" s="118" t="s">
        <v>72</v>
      </c>
      <c r="D71" s="119"/>
      <c r="E71" s="121" t="str">
        <f>IF(ISERROR((D73+D74*2+D75*3+D76*4+D77*5+D78*6)/SUM(D73:D78)),"",(D73+D74*2+D75*3+D76*4+D77*5+D78*6)/SUM(D73:D78))</f>
        <v/>
      </c>
    </row>
    <row r="72" spans="1:7" ht="15.75" thickBot="1" x14ac:dyDescent="0.25">
      <c r="C72" s="122" t="s">
        <v>54</v>
      </c>
      <c r="D72" s="123" t="s">
        <v>7</v>
      </c>
      <c r="E72" s="146" t="s">
        <v>8</v>
      </c>
    </row>
    <row r="73" spans="1:7" ht="15.75" thickBot="1" x14ac:dyDescent="0.25">
      <c r="C73" s="124">
        <v>1</v>
      </c>
      <c r="D73" s="160"/>
      <c r="E73" s="147" t="str">
        <f t="shared" ref="E73:E78" si="1">IF(ISERROR(D73/SUM($D$73:$D$78)*100),"",(D73/SUM($D$73:$D$78)*100))</f>
        <v/>
      </c>
    </row>
    <row r="74" spans="1:7" ht="15.75" thickBot="1" x14ac:dyDescent="0.25">
      <c r="C74" s="124">
        <v>2</v>
      </c>
      <c r="D74" s="160"/>
      <c r="E74" s="147" t="str">
        <f t="shared" si="1"/>
        <v/>
      </c>
    </row>
    <row r="75" spans="1:7" ht="15.75" thickBot="1" x14ac:dyDescent="0.25">
      <c r="C75" s="124">
        <v>3</v>
      </c>
      <c r="D75" s="160"/>
      <c r="E75" s="147" t="str">
        <f t="shared" si="1"/>
        <v/>
      </c>
    </row>
    <row r="76" spans="1:7" ht="15.75" thickBot="1" x14ac:dyDescent="0.25">
      <c r="C76" s="124">
        <v>4</v>
      </c>
      <c r="D76" s="160"/>
      <c r="E76" s="147" t="str">
        <f t="shared" si="1"/>
        <v/>
      </c>
    </row>
    <row r="77" spans="1:7" ht="15.75" thickBot="1" x14ac:dyDescent="0.25">
      <c r="C77" s="124">
        <v>5</v>
      </c>
      <c r="D77" s="160"/>
      <c r="E77" s="147" t="str">
        <f t="shared" si="1"/>
        <v/>
      </c>
    </row>
    <row r="78" spans="1:7" ht="15.75" thickBot="1" x14ac:dyDescent="0.25">
      <c r="C78" s="122">
        <v>6</v>
      </c>
      <c r="D78" s="161"/>
      <c r="E78" s="147" t="str">
        <f t="shared" si="1"/>
        <v/>
      </c>
    </row>
  </sheetData>
  <mergeCells count="7">
    <mergeCell ref="I4:K12"/>
    <mergeCell ref="C70:D70"/>
    <mergeCell ref="A66:G68"/>
    <mergeCell ref="B1:F1"/>
    <mergeCell ref="C3:D3"/>
    <mergeCell ref="B62:C62"/>
    <mergeCell ref="A36:G41"/>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52"/>
  <sheetViews>
    <sheetView zoomScaleNormal="100" workbookViewId="0">
      <selection sqref="A1:I1"/>
    </sheetView>
  </sheetViews>
  <sheetFormatPr baseColWidth="10" defaultRowHeight="12.75" x14ac:dyDescent="0.2"/>
  <cols>
    <col min="2" max="2" width="5" bestFit="1" customWidth="1"/>
    <col min="3" max="3" width="3.85546875" bestFit="1" customWidth="1"/>
    <col min="4" max="4" width="4" bestFit="1" customWidth="1"/>
    <col min="5" max="5" width="4.85546875" bestFit="1" customWidth="1"/>
    <col min="6" max="6" width="5.5703125" customWidth="1"/>
    <col min="7" max="8" width="5.5703125" bestFit="1" customWidth="1"/>
    <col min="9" max="9" width="5.42578125" customWidth="1"/>
    <col min="10" max="10" width="5" customWidth="1"/>
    <col min="11" max="11" width="1.85546875" customWidth="1"/>
    <col min="12" max="12" width="2" customWidth="1"/>
    <col min="13" max="13" width="17.5703125" bestFit="1" customWidth="1"/>
    <col min="14" max="14" width="8.5703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294" t="s">
        <v>108</v>
      </c>
      <c r="B1" s="294"/>
      <c r="C1" s="294"/>
      <c r="D1" s="294"/>
      <c r="E1" s="294"/>
      <c r="F1" s="294"/>
      <c r="G1" s="294"/>
      <c r="H1" s="294"/>
      <c r="I1" s="294"/>
      <c r="J1" s="294" t="s">
        <v>57</v>
      </c>
      <c r="K1" s="294"/>
      <c r="L1" s="294"/>
      <c r="M1" s="294"/>
      <c r="N1" s="294"/>
      <c r="P1" s="294" t="s">
        <v>15</v>
      </c>
      <c r="Q1" s="294"/>
      <c r="R1" s="294"/>
      <c r="S1" s="126" t="str">
        <f>IF(ISBLANK(Datenerfassung!C1),"",Datenerfassung!C1)</f>
        <v/>
      </c>
    </row>
    <row r="2" spans="1:24" ht="13.5" thickBot="1" x14ac:dyDescent="0.25"/>
    <row r="3" spans="1:24" x14ac:dyDescent="0.2">
      <c r="A3" s="14" t="s">
        <v>5</v>
      </c>
      <c r="B3" s="15">
        <f>Datenerfassung!D3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str">
        <f>IF(ISERROR(N3/(N5*SUM(B6:L6))*100),"",(N3/(N5*SUM(B6:L6)))*100)</f>
        <v/>
      </c>
    </row>
    <row r="5" spans="1:24" ht="13.5" thickBot="1" x14ac:dyDescent="0.25">
      <c r="A5" s="8" t="s">
        <v>6</v>
      </c>
      <c r="B5" s="3">
        <v>0</v>
      </c>
      <c r="C5" s="3">
        <v>1</v>
      </c>
      <c r="D5" s="3">
        <v>2</v>
      </c>
      <c r="E5" s="3">
        <v>3</v>
      </c>
      <c r="F5" s="3">
        <v>4</v>
      </c>
      <c r="G5" s="3">
        <v>5</v>
      </c>
      <c r="H5" s="3"/>
      <c r="I5" s="3"/>
      <c r="J5" s="3"/>
      <c r="K5" s="3"/>
      <c r="L5" s="3"/>
      <c r="M5" s="16" t="s">
        <v>11</v>
      </c>
      <c r="N5" s="17">
        <f>Datenerfassung!D2</f>
        <v>5</v>
      </c>
    </row>
    <row r="6" spans="1:24" x14ac:dyDescent="0.2">
      <c r="A6" s="9" t="s">
        <v>7</v>
      </c>
      <c r="B6">
        <f>COUNTIF(Datenerfassung!$D$4:$D$39,B5)</f>
        <v>0</v>
      </c>
      <c r="C6">
        <f>COUNTIF(Datenerfassung!$D$4:$D$39,C5)</f>
        <v>0</v>
      </c>
      <c r="D6">
        <f>COUNTIF(Datenerfassung!$D$4:$D$39,D5)</f>
        <v>0</v>
      </c>
      <c r="E6">
        <f>COUNTIF(Datenerfassung!$D$4:$D$39,E5)</f>
        <v>0</v>
      </c>
      <c r="F6">
        <f>COUNTIF(Datenerfassung!$D$4:$D$39,F5)</f>
        <v>0</v>
      </c>
      <c r="G6">
        <f>COUNTIF(Datenerfassung!$D$4:$D$39,G5)</f>
        <v>0</v>
      </c>
      <c r="N6" s="7"/>
    </row>
    <row r="7" spans="1:24" ht="13.5" thickBot="1" x14ac:dyDescent="0.25">
      <c r="A7" s="12" t="s">
        <v>8</v>
      </c>
      <c r="B7" s="11" t="str">
        <f t="shared" ref="B7:G7" si="0">IF(ISERROR(B6/SUM($B$6:$L$6)*100),"",(B6/SUM($B$6:$L$6)*100))</f>
        <v/>
      </c>
      <c r="C7" s="11" t="str">
        <f t="shared" si="0"/>
        <v/>
      </c>
      <c r="D7" s="11" t="str">
        <f t="shared" si="0"/>
        <v/>
      </c>
      <c r="E7" s="11" t="str">
        <f t="shared" si="0"/>
        <v/>
      </c>
      <c r="F7" s="11" t="str">
        <f t="shared" si="0"/>
        <v/>
      </c>
      <c r="G7" s="11" t="str">
        <f t="shared" si="0"/>
        <v/>
      </c>
      <c r="H7" s="70"/>
      <c r="I7" s="70"/>
      <c r="J7" s="70"/>
      <c r="K7" s="70"/>
      <c r="L7" s="70"/>
      <c r="M7" s="3"/>
      <c r="N7" s="10"/>
    </row>
    <row r="8" spans="1:24" x14ac:dyDescent="0.2">
      <c r="A8" s="155" t="s">
        <v>62</v>
      </c>
      <c r="B8">
        <f>Landeswerte!C6</f>
        <v>0</v>
      </c>
      <c r="C8">
        <f>Landeswerte!D6</f>
        <v>0</v>
      </c>
      <c r="D8">
        <f>Landeswerte!E6</f>
        <v>0</v>
      </c>
      <c r="E8">
        <f>Landeswerte!F6</f>
        <v>0</v>
      </c>
      <c r="F8">
        <f>Landeswerte!G6</f>
        <v>0</v>
      </c>
      <c r="G8">
        <f>Landeswerte!H6</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Datenerfassung!E3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str">
        <f>IF(ISERROR(N15/(N17*SUM(B18:L18))*100),"",(N15/(N17*SUM(B18:L18)))*100)</f>
        <v/>
      </c>
    </row>
    <row r="17" spans="1:24" ht="13.5" thickBot="1" x14ac:dyDescent="0.25">
      <c r="A17" s="8" t="s">
        <v>6</v>
      </c>
      <c r="B17" s="3">
        <v>0</v>
      </c>
      <c r="C17" s="3">
        <v>1</v>
      </c>
      <c r="D17" s="3">
        <v>2</v>
      </c>
      <c r="E17" s="3">
        <v>3</v>
      </c>
      <c r="F17" s="3">
        <v>4</v>
      </c>
      <c r="G17" s="3">
        <v>5</v>
      </c>
      <c r="H17" s="3"/>
      <c r="I17" s="3"/>
      <c r="J17" s="3"/>
      <c r="K17" s="3"/>
      <c r="L17" s="3"/>
      <c r="M17" s="16" t="s">
        <v>11</v>
      </c>
      <c r="N17" s="17">
        <f>Datenerfassung!E2</f>
        <v>5</v>
      </c>
    </row>
    <row r="18" spans="1:24" x14ac:dyDescent="0.2">
      <c r="A18" s="9" t="s">
        <v>7</v>
      </c>
      <c r="B18">
        <f>COUNTIF(Datenerfassung!$E$4:$E$39,B17)</f>
        <v>0</v>
      </c>
      <c r="C18">
        <f>COUNTIF(Datenerfassung!$E$4:$E$39,C17)</f>
        <v>0</v>
      </c>
      <c r="D18">
        <f>COUNTIF(Datenerfassung!$E$4:$E$39,D17)</f>
        <v>0</v>
      </c>
      <c r="E18">
        <f>COUNTIF(Datenerfassung!$E$4:$E$39,E17)</f>
        <v>0</v>
      </c>
      <c r="F18">
        <f>COUNTIF(Datenerfassung!$E$4:$E$39,F17)</f>
        <v>0</v>
      </c>
      <c r="G18">
        <f>COUNTIF(Datenerfassung!$E$4:$E$39,G17)</f>
        <v>0</v>
      </c>
      <c r="N18" s="7"/>
    </row>
    <row r="19" spans="1:24" ht="13.5" thickBot="1" x14ac:dyDescent="0.25">
      <c r="A19" s="12" t="s">
        <v>8</v>
      </c>
      <c r="B19" s="11" t="str">
        <f t="shared" ref="B19:G19" si="1">IF(ISERROR(B18/SUM($B$18:$L$18)*100),"",(B18/SUM($B$18:$L$18)*100))</f>
        <v/>
      </c>
      <c r="C19" s="11" t="str">
        <f t="shared" si="1"/>
        <v/>
      </c>
      <c r="D19" s="11" t="str">
        <f t="shared" si="1"/>
        <v/>
      </c>
      <c r="E19" s="11" t="str">
        <f t="shared" si="1"/>
        <v/>
      </c>
      <c r="F19" s="11" t="str">
        <f t="shared" si="1"/>
        <v/>
      </c>
      <c r="G19" s="11" t="str">
        <f t="shared" si="1"/>
        <v/>
      </c>
      <c r="H19" s="70"/>
      <c r="I19" s="70"/>
      <c r="J19" s="70"/>
      <c r="K19" s="70"/>
      <c r="L19" s="70"/>
      <c r="M19" s="3"/>
      <c r="N19" s="10"/>
    </row>
    <row r="20" spans="1:24" x14ac:dyDescent="0.2">
      <c r="A20" s="155" t="s">
        <v>62</v>
      </c>
      <c r="B20">
        <f>Landeswerte!C7</f>
        <v>0</v>
      </c>
      <c r="C20">
        <f>Landeswerte!D7</f>
        <v>0</v>
      </c>
      <c r="D20">
        <f>Landeswerte!E7</f>
        <v>0</v>
      </c>
      <c r="E20">
        <f>Landeswerte!F7</f>
        <v>0</v>
      </c>
      <c r="F20">
        <f>Landeswerte!G7</f>
        <v>0</v>
      </c>
      <c r="G20">
        <f>Landeswerte!H7</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Datenerfassung!F3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str">
        <f>IF(ISERROR(N27/(N29*SUM(B30:L30))*100),"",(N27/(N29*SUM(B30:L30))*100))</f>
        <v/>
      </c>
    </row>
    <row r="29" spans="1:24" ht="13.5" thickBot="1" x14ac:dyDescent="0.25">
      <c r="A29" s="8" t="s">
        <v>6</v>
      </c>
      <c r="B29" s="3">
        <v>0</v>
      </c>
      <c r="C29" s="3">
        <v>1</v>
      </c>
      <c r="D29" s="3">
        <v>2</v>
      </c>
      <c r="E29" s="3">
        <v>3</v>
      </c>
      <c r="F29" s="3">
        <v>4</v>
      </c>
      <c r="G29" s="3">
        <v>5</v>
      </c>
      <c r="H29" s="3"/>
      <c r="I29" s="3"/>
      <c r="J29" s="3"/>
      <c r="K29" s="3"/>
      <c r="L29" s="3"/>
      <c r="M29" s="16" t="s">
        <v>11</v>
      </c>
      <c r="N29" s="17">
        <f>Datenerfassung!F2</f>
        <v>5</v>
      </c>
    </row>
    <row r="30" spans="1:24" x14ac:dyDescent="0.2">
      <c r="A30" s="9" t="s">
        <v>7</v>
      </c>
      <c r="B30">
        <f>COUNTIF(Datenerfassung!$F$4:$F$39,B29)</f>
        <v>0</v>
      </c>
      <c r="C30">
        <f>COUNTIF(Datenerfassung!$F$4:$F$39,C29)</f>
        <v>0</v>
      </c>
      <c r="D30">
        <f>COUNTIF(Datenerfassung!$F$4:$F$39,D29)</f>
        <v>0</v>
      </c>
      <c r="E30">
        <f>COUNTIF(Datenerfassung!$F$4:$F$39,E29)</f>
        <v>0</v>
      </c>
      <c r="F30">
        <f>COUNTIF(Datenerfassung!$F$4:$F$39,F29)</f>
        <v>0</v>
      </c>
      <c r="G30">
        <f>COUNTIF(Datenerfassung!$F$4:$F$39,G29)</f>
        <v>0</v>
      </c>
      <c r="N30" s="7"/>
    </row>
    <row r="31" spans="1:24" ht="13.5" thickBot="1" x14ac:dyDescent="0.25">
      <c r="A31" s="12" t="s">
        <v>8</v>
      </c>
      <c r="B31" s="11" t="str">
        <f t="shared" ref="B31:G31" si="2">IF(ISERROR(B30/SUM($B$30:$L$30)*100),"",(B30/SUM($B$30:$L$30)*100))</f>
        <v/>
      </c>
      <c r="C31" s="11" t="str">
        <f t="shared" si="2"/>
        <v/>
      </c>
      <c r="D31" s="11" t="str">
        <f t="shared" si="2"/>
        <v/>
      </c>
      <c r="E31" s="11" t="str">
        <f t="shared" si="2"/>
        <v/>
      </c>
      <c r="F31" s="11" t="str">
        <f t="shared" si="2"/>
        <v/>
      </c>
      <c r="G31" s="11" t="str">
        <f t="shared" si="2"/>
        <v/>
      </c>
      <c r="H31" s="70"/>
      <c r="I31" s="70"/>
      <c r="J31" s="70"/>
      <c r="K31" s="70"/>
      <c r="L31" s="70"/>
      <c r="M31" s="3"/>
      <c r="N31" s="10"/>
    </row>
    <row r="32" spans="1:24" x14ac:dyDescent="0.2">
      <c r="A32" s="155" t="s">
        <v>62</v>
      </c>
      <c r="B32">
        <f>Landeswerte!C8</f>
        <v>0</v>
      </c>
      <c r="C32">
        <f>Landeswerte!D8</f>
        <v>0</v>
      </c>
      <c r="D32">
        <f>Landeswerte!E8</f>
        <v>0</v>
      </c>
      <c r="E32">
        <f>Landeswerte!F8</f>
        <v>0</v>
      </c>
      <c r="F32">
        <f>Landeswerte!G8</f>
        <v>0</v>
      </c>
      <c r="G32">
        <f>Landeswerte!H8</f>
        <v>0</v>
      </c>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4" t="s">
        <v>5</v>
      </c>
      <c r="B39" s="15">
        <f>Datenerfassung!G3</f>
        <v>4</v>
      </c>
      <c r="C39" s="5"/>
      <c r="D39" s="5"/>
      <c r="E39" s="5"/>
      <c r="F39" s="5"/>
      <c r="G39" s="5"/>
      <c r="H39" s="5"/>
      <c r="I39" s="5"/>
      <c r="J39" s="5"/>
      <c r="K39" s="5"/>
      <c r="L39" s="5"/>
      <c r="M39" s="5" t="s">
        <v>9</v>
      </c>
      <c r="N39" s="2">
        <f>SUM(B42*B41,C42*C41,D42*D41,E42*E41,F42*F41,G42*G41,H41*H42,I42*I41,J41*J42,K42*K41,L42*L41)</f>
        <v>0</v>
      </c>
    </row>
    <row r="40" spans="1:24" x14ac:dyDescent="0.2">
      <c r="A40" s="6"/>
      <c r="B40" s="4"/>
      <c r="C40" s="4"/>
      <c r="D40" s="4"/>
      <c r="E40" s="4"/>
      <c r="F40" s="4"/>
      <c r="G40" s="4"/>
      <c r="H40" s="4"/>
      <c r="I40" s="4"/>
      <c r="J40" s="4"/>
      <c r="K40" s="4"/>
      <c r="L40" s="4"/>
      <c r="M40" s="13" t="s">
        <v>10</v>
      </c>
      <c r="N40" s="18" t="str">
        <f>IF(ISERROR(N39/(N41*SUM(B42:L42))*100),"",(N39/(N41*SUM(B42:L42))*100))</f>
        <v/>
      </c>
    </row>
    <row r="41" spans="1:24" ht="13.5" thickBot="1" x14ac:dyDescent="0.25">
      <c r="A41" s="8" t="s">
        <v>6</v>
      </c>
      <c r="B41" s="3">
        <v>0</v>
      </c>
      <c r="C41" s="3">
        <v>1</v>
      </c>
      <c r="D41" s="3">
        <v>2</v>
      </c>
      <c r="E41" s="3">
        <v>3</v>
      </c>
      <c r="F41" s="3">
        <v>4</v>
      </c>
      <c r="G41" s="3">
        <v>5</v>
      </c>
      <c r="H41" s="3">
        <v>6</v>
      </c>
      <c r="I41" s="3"/>
      <c r="J41" s="3"/>
      <c r="K41" s="3"/>
      <c r="L41" s="3"/>
      <c r="M41" s="16" t="s">
        <v>11</v>
      </c>
      <c r="N41" s="17">
        <f>Datenerfassung!G2</f>
        <v>6</v>
      </c>
    </row>
    <row r="42" spans="1:24" x14ac:dyDescent="0.2">
      <c r="A42" s="9" t="s">
        <v>7</v>
      </c>
      <c r="B42">
        <f>COUNTIF(Datenerfassung!$G$4:$G$39,B41)</f>
        <v>0</v>
      </c>
      <c r="C42">
        <f>COUNTIF(Datenerfassung!$G$4:$G$39,C41)</f>
        <v>0</v>
      </c>
      <c r="D42">
        <f>COUNTIF(Datenerfassung!$G$4:$G$39,D41)</f>
        <v>0</v>
      </c>
      <c r="E42">
        <f>COUNTIF(Datenerfassung!$G$4:$G$39,E41)</f>
        <v>0</v>
      </c>
      <c r="F42">
        <f>COUNTIF(Datenerfassung!$G$4:$G$39,F41)</f>
        <v>0</v>
      </c>
      <c r="G42">
        <f>COUNTIF(Datenerfassung!$G$4:$G$39,G41)</f>
        <v>0</v>
      </c>
      <c r="H42">
        <f>COUNTIF(Datenerfassung!$G$4:$G$39,H41)</f>
        <v>0</v>
      </c>
      <c r="N42" s="7"/>
    </row>
    <row r="43" spans="1:24" ht="13.5" thickBot="1" x14ac:dyDescent="0.25">
      <c r="A43" s="12" t="s">
        <v>8</v>
      </c>
      <c r="B43" s="11" t="str">
        <f t="shared" ref="B43:H43" si="3">IF(ISERROR(B42/SUM($B$42:$L$42)*100),"",(B42/SUM($B$42:$L$42)*100))</f>
        <v/>
      </c>
      <c r="C43" s="11" t="str">
        <f t="shared" si="3"/>
        <v/>
      </c>
      <c r="D43" s="11" t="str">
        <f t="shared" si="3"/>
        <v/>
      </c>
      <c r="E43" s="11" t="str">
        <f t="shared" si="3"/>
        <v/>
      </c>
      <c r="F43" s="11" t="str">
        <f t="shared" si="3"/>
        <v/>
      </c>
      <c r="G43" s="11" t="str">
        <f t="shared" si="3"/>
        <v/>
      </c>
      <c r="H43" s="11" t="str">
        <f t="shared" si="3"/>
        <v/>
      </c>
      <c r="I43" s="70"/>
      <c r="J43" s="70"/>
      <c r="K43" s="70"/>
      <c r="L43" s="70"/>
      <c r="M43" s="3"/>
      <c r="N43" s="10"/>
    </row>
    <row r="44" spans="1:24" x14ac:dyDescent="0.2">
      <c r="A44" s="155" t="s">
        <v>62</v>
      </c>
      <c r="B44">
        <f>Landeswerte!C9</f>
        <v>0</v>
      </c>
      <c r="C44">
        <f>Landeswerte!D9</f>
        <v>0</v>
      </c>
      <c r="D44">
        <f>Landeswerte!E9</f>
        <v>0</v>
      </c>
      <c r="E44">
        <f>Landeswerte!F9</f>
        <v>0</v>
      </c>
      <c r="F44">
        <f>Landeswerte!G9</f>
        <v>0</v>
      </c>
      <c r="G44">
        <f>Landeswerte!H9</f>
        <v>0</v>
      </c>
      <c r="H44">
        <f>Landeswerte!I9</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4" t="s">
        <v>5</v>
      </c>
      <c r="B51" s="15">
        <f>Datenerfassung!H3</f>
        <v>5</v>
      </c>
      <c r="C51" s="5"/>
      <c r="D51" s="5"/>
      <c r="E51" s="5"/>
      <c r="F51" s="5"/>
      <c r="G51" s="5"/>
      <c r="H51" s="5"/>
      <c r="I51" s="5"/>
      <c r="J51" s="5"/>
      <c r="K51" s="5"/>
      <c r="L51" s="5"/>
      <c r="M51" s="5" t="s">
        <v>9</v>
      </c>
      <c r="N51" s="2">
        <f>SUM(B54*B53,C54*C53,D54*D53,E54*E53,F54*F53,G54*G53,H53*H54,I54*I53,J53*J54,K54*K53,L54*L53)</f>
        <v>0</v>
      </c>
    </row>
    <row r="52" spans="1:24" x14ac:dyDescent="0.2">
      <c r="A52" s="6"/>
      <c r="B52" s="4"/>
      <c r="C52" s="4"/>
      <c r="D52" s="4"/>
      <c r="E52" s="4"/>
      <c r="F52" s="4"/>
      <c r="G52" s="4"/>
      <c r="H52" s="4"/>
      <c r="I52" s="4"/>
      <c r="J52" s="4"/>
      <c r="K52" s="4"/>
      <c r="L52" s="4"/>
      <c r="M52" s="13" t="s">
        <v>10</v>
      </c>
      <c r="N52" s="18" t="str">
        <f>IF(ISERROR(N51/(N53*SUM(B54:L54))*100),"",(N51/(N53*SUM(B54:L54))*100))</f>
        <v/>
      </c>
    </row>
    <row r="53" spans="1:24" ht="13.5" thickBot="1" x14ac:dyDescent="0.25">
      <c r="A53" s="8" t="s">
        <v>6</v>
      </c>
      <c r="B53" s="3">
        <v>0</v>
      </c>
      <c r="C53" s="3">
        <v>1</v>
      </c>
      <c r="D53" s="3">
        <v>2</v>
      </c>
      <c r="E53" s="3">
        <v>3</v>
      </c>
      <c r="F53" s="3">
        <v>4</v>
      </c>
      <c r="G53" s="3">
        <v>5</v>
      </c>
      <c r="H53" s="3"/>
      <c r="I53" s="3"/>
      <c r="J53" s="3"/>
      <c r="K53" s="3"/>
      <c r="L53" s="3"/>
      <c r="M53" s="16" t="s">
        <v>11</v>
      </c>
      <c r="N53" s="17">
        <f>Datenerfassung!H2</f>
        <v>5</v>
      </c>
    </row>
    <row r="54" spans="1:24" x14ac:dyDescent="0.2">
      <c r="A54" s="9" t="s">
        <v>7</v>
      </c>
      <c r="B54">
        <f>COUNTIF(Datenerfassung!$H$4:$H$39,B53)</f>
        <v>0</v>
      </c>
      <c r="C54">
        <f>COUNTIF(Datenerfassung!$H$4:$H$39,C53)</f>
        <v>0</v>
      </c>
      <c r="D54">
        <f>COUNTIF(Datenerfassung!$H$4:$H$39,D53)</f>
        <v>0</v>
      </c>
      <c r="E54">
        <f>COUNTIF(Datenerfassung!$H$4:$H$39,E53)</f>
        <v>0</v>
      </c>
      <c r="F54">
        <f>COUNTIF(Datenerfassung!$H$4:$H$39,F53)</f>
        <v>0</v>
      </c>
      <c r="G54">
        <f>COUNTIF(Datenerfassung!$H$4:$H$39,G53)</f>
        <v>0</v>
      </c>
      <c r="N54" s="7"/>
    </row>
    <row r="55" spans="1:24" ht="13.5" thickBot="1" x14ac:dyDescent="0.25">
      <c r="A55" s="12" t="s">
        <v>8</v>
      </c>
      <c r="B55" s="11" t="str">
        <f t="shared" ref="B55:G55" si="4">IF(ISERROR(B54/SUM($B$54:$L$54)*100),"",(B54/SUM($B$54:$L$54)*100))</f>
        <v/>
      </c>
      <c r="C55" s="11" t="str">
        <f t="shared" si="4"/>
        <v/>
      </c>
      <c r="D55" s="11" t="str">
        <f t="shared" si="4"/>
        <v/>
      </c>
      <c r="E55" s="11" t="str">
        <f t="shared" si="4"/>
        <v/>
      </c>
      <c r="F55" s="11" t="str">
        <f t="shared" si="4"/>
        <v/>
      </c>
      <c r="G55" s="11" t="str">
        <f t="shared" si="4"/>
        <v/>
      </c>
      <c r="H55" s="70"/>
      <c r="I55" s="70"/>
      <c r="J55" s="70"/>
      <c r="K55" s="70"/>
      <c r="L55" s="70"/>
      <c r="M55" s="3"/>
      <c r="N55" s="10"/>
    </row>
    <row r="56" spans="1:24" x14ac:dyDescent="0.2">
      <c r="A56" s="155" t="s">
        <v>62</v>
      </c>
      <c r="B56">
        <f>Landeswerte!C10</f>
        <v>0</v>
      </c>
      <c r="C56">
        <f>Landeswerte!D10</f>
        <v>0</v>
      </c>
      <c r="D56">
        <f>Landeswerte!E10</f>
        <v>0</v>
      </c>
      <c r="E56">
        <f>Landeswerte!F10</f>
        <v>0</v>
      </c>
      <c r="F56">
        <f>Landeswerte!G10</f>
        <v>0</v>
      </c>
      <c r="G56">
        <f>Landeswerte!H10</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4" t="s">
        <v>5</v>
      </c>
      <c r="B63" s="15">
        <f>Datenerfassung!I3</f>
        <v>6</v>
      </c>
      <c r="C63" s="5"/>
      <c r="D63" s="5"/>
      <c r="E63" s="5"/>
      <c r="F63" s="5"/>
      <c r="G63" s="5"/>
      <c r="H63" s="5"/>
      <c r="I63" s="5"/>
      <c r="J63" s="5"/>
      <c r="K63" s="5"/>
      <c r="L63" s="5"/>
      <c r="M63" s="5" t="s">
        <v>9</v>
      </c>
      <c r="N63" s="2">
        <f>SUM(B66*B65,C66*C65,D66*D65,E66*E65,F66*F65,G66*G65,H65*H66,I66*I65,J65*J66,K66*K65,L66*L65)</f>
        <v>0</v>
      </c>
    </row>
    <row r="64" spans="1:24" x14ac:dyDescent="0.2">
      <c r="A64" s="6"/>
      <c r="B64" s="4"/>
      <c r="C64" s="4"/>
      <c r="D64" s="4"/>
      <c r="E64" s="4"/>
      <c r="F64" s="4"/>
      <c r="G64" s="4"/>
      <c r="H64" s="4"/>
      <c r="I64" s="4"/>
      <c r="J64" s="4"/>
      <c r="K64" s="4"/>
      <c r="L64" s="4"/>
      <c r="M64" s="13" t="s">
        <v>10</v>
      </c>
      <c r="N64" s="18" t="str">
        <f>IF(ISERROR(N63/(N65*SUM(B66:L66))*100),"",(N63/(N65*SUM(B66:L66))*100))</f>
        <v/>
      </c>
    </row>
    <row r="65" spans="1:24" ht="13.5" thickBot="1" x14ac:dyDescent="0.25">
      <c r="A65" s="8" t="s">
        <v>6</v>
      </c>
      <c r="B65" s="3">
        <v>0</v>
      </c>
      <c r="C65" s="3">
        <v>1</v>
      </c>
      <c r="D65" s="3">
        <v>2</v>
      </c>
      <c r="E65" s="3">
        <v>3</v>
      </c>
      <c r="F65" s="3">
        <v>4</v>
      </c>
      <c r="G65" s="3">
        <v>5</v>
      </c>
      <c r="H65" s="3"/>
      <c r="I65" s="3"/>
      <c r="J65" s="3"/>
      <c r="K65" s="3"/>
      <c r="L65" s="3"/>
      <c r="M65" s="16" t="s">
        <v>11</v>
      </c>
      <c r="N65" s="17">
        <f>Datenerfassung!I2</f>
        <v>5</v>
      </c>
    </row>
    <row r="66" spans="1:24" x14ac:dyDescent="0.2">
      <c r="A66" s="9" t="s">
        <v>7</v>
      </c>
      <c r="B66">
        <f>COUNTIF(Datenerfassung!$I$4:$I$39,B65)</f>
        <v>0</v>
      </c>
      <c r="C66">
        <f>COUNTIF(Datenerfassung!$I$4:$I$39,C65)</f>
        <v>0</v>
      </c>
      <c r="D66">
        <f>COUNTIF(Datenerfassung!$I$4:$I$39,D65)</f>
        <v>0</v>
      </c>
      <c r="E66">
        <f>COUNTIF(Datenerfassung!$I$4:$I$39,E65)</f>
        <v>0</v>
      </c>
      <c r="F66">
        <f>COUNTIF(Datenerfassung!$I$4:$I$39,F65)</f>
        <v>0</v>
      </c>
      <c r="G66">
        <f>COUNTIF(Datenerfassung!$I$4:$I$39,G65)</f>
        <v>0</v>
      </c>
      <c r="N66" s="7"/>
    </row>
    <row r="67" spans="1:24" ht="13.5" thickBot="1" x14ac:dyDescent="0.25">
      <c r="A67" s="12" t="s">
        <v>8</v>
      </c>
      <c r="B67" s="11" t="str">
        <f t="shared" ref="B67:G67" si="5">IF(ISERROR(B66/SUM($B$66:$L$66)*100),"",B66/SUM($B$66:$L$66)*100)</f>
        <v/>
      </c>
      <c r="C67" s="11" t="str">
        <f t="shared" si="5"/>
        <v/>
      </c>
      <c r="D67" s="11" t="str">
        <f t="shared" si="5"/>
        <v/>
      </c>
      <c r="E67" s="11" t="str">
        <f t="shared" si="5"/>
        <v/>
      </c>
      <c r="F67" s="11" t="str">
        <f t="shared" si="5"/>
        <v/>
      </c>
      <c r="G67" s="11" t="str">
        <f t="shared" si="5"/>
        <v/>
      </c>
      <c r="H67" s="70"/>
      <c r="I67" s="70"/>
      <c r="J67" s="70"/>
      <c r="K67" s="70"/>
      <c r="L67" s="70"/>
      <c r="M67" s="3"/>
      <c r="N67" s="10"/>
    </row>
    <row r="68" spans="1:24" x14ac:dyDescent="0.2">
      <c r="A68" s="155" t="s">
        <v>62</v>
      </c>
      <c r="B68">
        <f>Landeswerte!C11</f>
        <v>0</v>
      </c>
      <c r="C68">
        <f>Landeswerte!D11</f>
        <v>0</v>
      </c>
      <c r="D68">
        <f>Landeswerte!E11</f>
        <v>0</v>
      </c>
      <c r="E68">
        <f>Landeswerte!F11</f>
        <v>0</v>
      </c>
      <c r="F68">
        <f>Landeswerte!G11</f>
        <v>0</v>
      </c>
      <c r="G68">
        <f>Landeswerte!H11</f>
        <v>0</v>
      </c>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4" t="s">
        <v>5</v>
      </c>
      <c r="B75" s="15">
        <f>Datenerfassung!J3</f>
        <v>7</v>
      </c>
      <c r="C75" s="5"/>
      <c r="D75" s="5"/>
      <c r="E75" s="5"/>
      <c r="F75" s="5"/>
      <c r="G75" s="5"/>
      <c r="H75" s="5"/>
      <c r="I75" s="5"/>
      <c r="J75" s="5"/>
      <c r="K75" s="5"/>
      <c r="L75" s="5"/>
      <c r="M75" s="5" t="s">
        <v>9</v>
      </c>
      <c r="N75" s="2">
        <f>SUM(B78*B77,C78*C77,D78*D77,E78*E77,F78*F77,G78*G77,H77*H78,I78*I77,J77*J78,K78*K77,L78*L77)</f>
        <v>0</v>
      </c>
    </row>
    <row r="76" spans="1:24" x14ac:dyDescent="0.2">
      <c r="A76" s="6"/>
      <c r="B76" s="4"/>
      <c r="C76" s="4"/>
      <c r="D76" s="4"/>
      <c r="E76" s="4"/>
      <c r="F76" s="4"/>
      <c r="G76" s="4"/>
      <c r="H76" s="4"/>
      <c r="I76" s="4"/>
      <c r="J76" s="4"/>
      <c r="K76" s="4"/>
      <c r="L76" s="4"/>
      <c r="M76" s="13" t="s">
        <v>10</v>
      </c>
      <c r="N76" s="18" t="str">
        <f>IF(ISERROR(N75/(N77*SUM(B78:L78))*100),"",(N75/(N77*SUM(B78:L78))*100))</f>
        <v/>
      </c>
    </row>
    <row r="77" spans="1:24" ht="13.5" thickBot="1" x14ac:dyDescent="0.25">
      <c r="A77" s="8" t="s">
        <v>6</v>
      </c>
      <c r="B77" s="3">
        <v>0</v>
      </c>
      <c r="C77" s="3">
        <v>1</v>
      </c>
      <c r="D77" s="3">
        <v>2</v>
      </c>
      <c r="E77" s="3">
        <v>3</v>
      </c>
      <c r="F77" s="3">
        <v>4</v>
      </c>
      <c r="G77" s="3"/>
      <c r="H77" s="3"/>
      <c r="I77" s="3"/>
      <c r="J77" s="3"/>
      <c r="K77" s="3"/>
      <c r="L77" s="3"/>
      <c r="M77" s="16" t="s">
        <v>11</v>
      </c>
      <c r="N77" s="17">
        <f>Datenerfassung!J2</f>
        <v>4</v>
      </c>
    </row>
    <row r="78" spans="1:24" x14ac:dyDescent="0.2">
      <c r="A78" s="9" t="s">
        <v>7</v>
      </c>
      <c r="B78">
        <f>COUNTIF(Datenerfassung!$J$4:$J$39,B77)</f>
        <v>0</v>
      </c>
      <c r="C78">
        <f>COUNTIF(Datenerfassung!$J$4:$J$39,C77)</f>
        <v>0</v>
      </c>
      <c r="D78">
        <f>COUNTIF(Datenerfassung!$J$4:$J$39,D77)</f>
        <v>0</v>
      </c>
      <c r="E78">
        <f>COUNTIF(Datenerfassung!$J$4:$J$39,E77)</f>
        <v>0</v>
      </c>
      <c r="F78">
        <f>COUNTIF(Datenerfassung!$J$4:$J$39,F77)</f>
        <v>0</v>
      </c>
      <c r="N78" s="7"/>
    </row>
    <row r="79" spans="1:24" ht="13.5" thickBot="1" x14ac:dyDescent="0.25">
      <c r="A79" s="12" t="s">
        <v>8</v>
      </c>
      <c r="B79" s="11" t="str">
        <f>IF(ISERROR(B78/SUM($B$78:$L$78)*100),"",(B78/SUM($B$78:$L$78)*100))</f>
        <v/>
      </c>
      <c r="C79" s="11" t="str">
        <f>IF(ISERROR(C78/SUM($B$78:$L$78)*100),"",(C78/SUM($B$78:$L$78)*100))</f>
        <v/>
      </c>
      <c r="D79" s="11" t="str">
        <f>IF(ISERROR(D78/SUM($B$78:$L$78)*100),"",(D78/SUM($B$78:$L$78)*100))</f>
        <v/>
      </c>
      <c r="E79" s="11" t="str">
        <f>IF(ISERROR(E78/SUM($B$78:$L$78)*100),"",(E78/SUM($B$78:$L$78)*100))</f>
        <v/>
      </c>
      <c r="F79" s="11" t="str">
        <f>IF(ISERROR(F78/SUM($B$78:$L$78)*100),"",(F78/SUM($B$78:$L$78)*100))</f>
        <v/>
      </c>
      <c r="G79" s="70"/>
      <c r="H79" s="70"/>
      <c r="I79" s="70"/>
      <c r="J79" s="70"/>
      <c r="K79" s="70"/>
      <c r="L79" s="70"/>
      <c r="M79" s="3"/>
      <c r="N79" s="10"/>
    </row>
    <row r="80" spans="1:24" x14ac:dyDescent="0.2">
      <c r="A80" s="155" t="s">
        <v>62</v>
      </c>
      <c r="B80">
        <f>Landeswerte!C12</f>
        <v>0</v>
      </c>
      <c r="C80">
        <f>Landeswerte!D12</f>
        <v>0</v>
      </c>
      <c r="D80">
        <f>Landeswerte!E12</f>
        <v>0</v>
      </c>
      <c r="E80">
        <f>Landeswerte!F12</f>
        <v>0</v>
      </c>
      <c r="F80">
        <f>Landeswerte!G12</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4" t="s">
        <v>5</v>
      </c>
      <c r="B87" s="15">
        <f>Datenerfassung!K3</f>
        <v>8</v>
      </c>
      <c r="C87" s="5"/>
      <c r="D87" s="5"/>
      <c r="E87" s="5"/>
      <c r="F87" s="5"/>
      <c r="G87" s="5"/>
      <c r="H87" s="5"/>
      <c r="I87" s="5"/>
      <c r="J87" s="5"/>
      <c r="K87" s="5"/>
      <c r="L87" s="5"/>
      <c r="M87" s="5" t="s">
        <v>9</v>
      </c>
      <c r="N87" s="2">
        <f>SUM(B90*B89,C90*C89,D90*D89,E90*E89,F90*F89,G90*G89,H89*H90,I90*I89,J89*J90,K90*K89,L90*L89)</f>
        <v>0</v>
      </c>
    </row>
    <row r="88" spans="1:24" x14ac:dyDescent="0.2">
      <c r="A88" s="6"/>
      <c r="B88" s="4"/>
      <c r="C88" s="4"/>
      <c r="D88" s="4"/>
      <c r="E88" s="4"/>
      <c r="F88" s="4"/>
      <c r="G88" s="4"/>
      <c r="H88" s="4"/>
      <c r="I88" s="4"/>
      <c r="J88" s="4"/>
      <c r="K88" s="4"/>
      <c r="L88" s="4"/>
      <c r="M88" s="13" t="s">
        <v>10</v>
      </c>
      <c r="N88" s="18" t="str">
        <f>IF(ISERROR(N87/(N89*SUM(B90:L90))*100),"",(N87/(N89*SUM(B90:L90))*100))</f>
        <v/>
      </c>
    </row>
    <row r="89" spans="1:24" ht="13.5" thickBot="1" x14ac:dyDescent="0.25">
      <c r="A89" s="8" t="s">
        <v>6</v>
      </c>
      <c r="B89" s="3">
        <v>0</v>
      </c>
      <c r="C89" s="3">
        <v>1</v>
      </c>
      <c r="D89" s="3">
        <v>2</v>
      </c>
      <c r="E89" s="3">
        <v>3</v>
      </c>
      <c r="F89" s="3">
        <v>4</v>
      </c>
      <c r="G89" s="3">
        <v>5</v>
      </c>
      <c r="H89" s="3"/>
      <c r="I89" s="3"/>
      <c r="J89" s="3"/>
      <c r="K89" s="3"/>
      <c r="L89" s="3"/>
      <c r="M89" s="16" t="s">
        <v>11</v>
      </c>
      <c r="N89" s="17">
        <f>Datenerfassung!K2</f>
        <v>5</v>
      </c>
    </row>
    <row r="90" spans="1:24" x14ac:dyDescent="0.2">
      <c r="A90" s="9" t="s">
        <v>7</v>
      </c>
      <c r="B90">
        <f>COUNTIF(Datenerfassung!$K$4:$K$39,B89)</f>
        <v>0</v>
      </c>
      <c r="C90">
        <f>COUNTIF(Datenerfassung!$K$4:$K$39,C89)</f>
        <v>0</v>
      </c>
      <c r="D90">
        <f>COUNTIF(Datenerfassung!$K$4:$K$39,D89)</f>
        <v>0</v>
      </c>
      <c r="E90">
        <f>COUNTIF(Datenerfassung!$K$4:$K$39,E89)</f>
        <v>0</v>
      </c>
      <c r="F90">
        <f>COUNTIF(Datenerfassung!$K$4:$K$39,F89)</f>
        <v>0</v>
      </c>
      <c r="G90">
        <f>COUNTIF(Datenerfassung!$K$4:$K$39,G89)</f>
        <v>0</v>
      </c>
      <c r="N90" s="7"/>
    </row>
    <row r="91" spans="1:24" ht="13.5" thickBot="1" x14ac:dyDescent="0.25">
      <c r="A91" s="12" t="s">
        <v>8</v>
      </c>
      <c r="B91" s="11" t="str">
        <f t="shared" ref="B91:G91" si="6">IF(ISERROR(B90/SUM($B$90:$L$90)*100),"",(B90/SUM($B$90:$L$90)*100))</f>
        <v/>
      </c>
      <c r="C91" s="11" t="str">
        <f t="shared" si="6"/>
        <v/>
      </c>
      <c r="D91" s="11" t="str">
        <f t="shared" si="6"/>
        <v/>
      </c>
      <c r="E91" s="11" t="str">
        <f t="shared" si="6"/>
        <v/>
      </c>
      <c r="F91" s="11" t="str">
        <f t="shared" si="6"/>
        <v/>
      </c>
      <c r="G91" s="11" t="str">
        <f t="shared" si="6"/>
        <v/>
      </c>
      <c r="H91" s="70"/>
      <c r="I91" s="70"/>
      <c r="J91" s="70"/>
      <c r="K91" s="70"/>
      <c r="L91" s="70"/>
      <c r="M91" s="3"/>
      <c r="N91" s="10"/>
    </row>
    <row r="92" spans="1:24" x14ac:dyDescent="0.2">
      <c r="A92" s="155" t="s">
        <v>62</v>
      </c>
      <c r="B92">
        <f>Landeswerte!C13</f>
        <v>0</v>
      </c>
      <c r="C92">
        <f>Landeswerte!D13</f>
        <v>0</v>
      </c>
      <c r="D92">
        <f>Landeswerte!E13</f>
        <v>0</v>
      </c>
      <c r="E92">
        <f>Landeswerte!F13</f>
        <v>0</v>
      </c>
      <c r="F92">
        <f>Landeswerte!G13</f>
        <v>0</v>
      </c>
      <c r="G92">
        <f>Landeswerte!H13</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4" t="s">
        <v>5</v>
      </c>
      <c r="B99" s="15">
        <f>Datenerfassung!L3</f>
        <v>9</v>
      </c>
      <c r="C99" s="5"/>
      <c r="D99" s="5"/>
      <c r="E99" s="5"/>
      <c r="F99" s="5"/>
      <c r="G99" s="5"/>
      <c r="H99" s="5"/>
      <c r="I99" s="5"/>
      <c r="J99" s="5"/>
      <c r="K99" s="5"/>
      <c r="L99" s="5"/>
      <c r="M99" s="5" t="s">
        <v>9</v>
      </c>
      <c r="N99" s="2">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3" t="s">
        <v>10</v>
      </c>
      <c r="N100" s="18" t="str">
        <f>IF(ISERROR(N99/(N101*SUM(B102:L102))*100),"",(N99/(N101*SUM(B102:L102))*100))</f>
        <v/>
      </c>
    </row>
    <row r="101" spans="1:24" ht="13.5" thickBot="1" x14ac:dyDescent="0.25">
      <c r="A101" s="8" t="s">
        <v>6</v>
      </c>
      <c r="B101" s="3">
        <v>0</v>
      </c>
      <c r="C101" s="3">
        <v>1</v>
      </c>
      <c r="D101" s="3">
        <v>2</v>
      </c>
      <c r="E101" s="3">
        <v>3</v>
      </c>
      <c r="F101" s="3">
        <v>4</v>
      </c>
      <c r="G101" s="3">
        <v>5</v>
      </c>
      <c r="H101" s="3"/>
      <c r="I101" s="3"/>
      <c r="J101" s="3"/>
      <c r="K101" s="3"/>
      <c r="L101" s="3"/>
      <c r="M101" s="16" t="s">
        <v>11</v>
      </c>
      <c r="N101" s="17">
        <f>Datenerfassung!L2</f>
        <v>5</v>
      </c>
    </row>
    <row r="102" spans="1:24" x14ac:dyDescent="0.2">
      <c r="A102" s="9" t="s">
        <v>7</v>
      </c>
      <c r="B102">
        <f>COUNTIF(Datenerfassung!$L$4:$L$39,B101)</f>
        <v>0</v>
      </c>
      <c r="C102">
        <f>COUNTIF(Datenerfassung!$L$4:$L$39,C101)</f>
        <v>0</v>
      </c>
      <c r="D102">
        <f>COUNTIF(Datenerfassung!$L$4:$L$39,D101)</f>
        <v>0</v>
      </c>
      <c r="E102">
        <f>COUNTIF(Datenerfassung!$L$4:$L$39,E101)</f>
        <v>0</v>
      </c>
      <c r="F102">
        <f>COUNTIF(Datenerfassung!$L$4:$L$39,F101)</f>
        <v>0</v>
      </c>
      <c r="G102">
        <f>COUNTIF(Datenerfassung!$L$4:$L$39,G101)</f>
        <v>0</v>
      </c>
      <c r="N102" s="7"/>
    </row>
    <row r="103" spans="1:24" ht="13.5" thickBot="1" x14ac:dyDescent="0.25">
      <c r="A103" s="12" t="s">
        <v>8</v>
      </c>
      <c r="B103" s="11" t="str">
        <f t="shared" ref="B103:G103" si="7">IF(ISERROR(B102/SUM($B$102:$L$102)*100),"",(B102/SUM($B$102:$L$102)*100))</f>
        <v/>
      </c>
      <c r="C103" s="11" t="str">
        <f t="shared" si="7"/>
        <v/>
      </c>
      <c r="D103" s="11" t="str">
        <f t="shared" si="7"/>
        <v/>
      </c>
      <c r="E103" s="11" t="str">
        <f t="shared" si="7"/>
        <v/>
      </c>
      <c r="F103" s="11" t="str">
        <f t="shared" si="7"/>
        <v/>
      </c>
      <c r="G103" s="11" t="str">
        <f t="shared" si="7"/>
        <v/>
      </c>
      <c r="H103" s="70"/>
      <c r="I103" s="70"/>
      <c r="J103" s="70"/>
      <c r="K103" s="70"/>
      <c r="L103" s="70"/>
      <c r="M103" s="3"/>
      <c r="N103" s="10"/>
    </row>
    <row r="104" spans="1:24" x14ac:dyDescent="0.2">
      <c r="A104" s="155" t="s">
        <v>62</v>
      </c>
      <c r="B104">
        <f>Landeswerte!C14</f>
        <v>0</v>
      </c>
      <c r="C104">
        <f>Landeswerte!D14</f>
        <v>0</v>
      </c>
      <c r="D104">
        <f>Landeswerte!E14</f>
        <v>0</v>
      </c>
      <c r="E104">
        <f>Landeswerte!F14</f>
        <v>0</v>
      </c>
      <c r="F104">
        <f>Landeswerte!G14</f>
        <v>0</v>
      </c>
      <c r="G104">
        <f>Landeswerte!H14</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4" t="s">
        <v>5</v>
      </c>
      <c r="B111" s="15">
        <f>Datenerfassung!M3</f>
        <v>10</v>
      </c>
      <c r="C111" s="5"/>
      <c r="D111" s="5"/>
      <c r="E111" s="5"/>
      <c r="F111" s="5"/>
      <c r="G111" s="5"/>
      <c r="H111" s="5"/>
      <c r="I111" s="5"/>
      <c r="J111" s="5"/>
      <c r="K111" s="5"/>
      <c r="L111" s="5"/>
      <c r="M111" s="5" t="s">
        <v>9</v>
      </c>
      <c r="N111" s="2">
        <f>SUM(B114*B113,C114*C113,D114*D113,E114*E113,F114*F113,G114*G113,H113*H114,I114*I113,J113*J114,K114*K113,L114*L113)</f>
        <v>0</v>
      </c>
    </row>
    <row r="112" spans="1:24" x14ac:dyDescent="0.2">
      <c r="A112" s="6"/>
      <c r="B112" s="4"/>
      <c r="C112" s="4"/>
      <c r="D112" s="4"/>
      <c r="E112" s="4"/>
      <c r="F112" s="4"/>
      <c r="G112" s="4"/>
      <c r="H112" s="4"/>
      <c r="I112" s="4"/>
      <c r="J112" s="4"/>
      <c r="K112" s="4"/>
      <c r="L112" s="4"/>
      <c r="M112" s="13" t="s">
        <v>10</v>
      </c>
      <c r="N112" s="18" t="str">
        <f>IF(ISERROR(N111/(N113*SUM(B114:L114))*100),"",(N111/(N113*SUM(B114:L114))*100))</f>
        <v/>
      </c>
    </row>
    <row r="113" spans="1:24" ht="13.5" thickBot="1" x14ac:dyDescent="0.25">
      <c r="A113" s="8" t="s">
        <v>6</v>
      </c>
      <c r="B113" s="3">
        <v>0</v>
      </c>
      <c r="C113" s="3">
        <v>1</v>
      </c>
      <c r="D113" s="3">
        <v>2</v>
      </c>
      <c r="E113" s="3">
        <v>3</v>
      </c>
      <c r="F113" s="3">
        <v>4</v>
      </c>
      <c r="G113" s="3"/>
      <c r="H113" s="3"/>
      <c r="I113" s="3"/>
      <c r="J113" s="3"/>
      <c r="K113" s="3"/>
      <c r="L113" s="3"/>
      <c r="M113" s="16" t="s">
        <v>11</v>
      </c>
      <c r="N113" s="17">
        <f>Datenerfassung!M2</f>
        <v>4</v>
      </c>
    </row>
    <row r="114" spans="1:24" x14ac:dyDescent="0.2">
      <c r="A114" s="9" t="s">
        <v>7</v>
      </c>
      <c r="B114">
        <f>COUNTIF(Datenerfassung!$M$4:$M$39,B113)</f>
        <v>0</v>
      </c>
      <c r="C114">
        <f>COUNTIF(Datenerfassung!$M$4:$M$39,C113)</f>
        <v>0</v>
      </c>
      <c r="D114">
        <f>COUNTIF(Datenerfassung!$M$4:$M$39,D113)</f>
        <v>0</v>
      </c>
      <c r="E114">
        <f>COUNTIF(Datenerfassung!$M$4:$M$39,E113)</f>
        <v>0</v>
      </c>
      <c r="F114">
        <f>COUNTIF(Datenerfassung!$M$4:$M$39,F113)</f>
        <v>0</v>
      </c>
      <c r="N114" s="7"/>
    </row>
    <row r="115" spans="1:24" ht="13.5" thickBot="1" x14ac:dyDescent="0.25">
      <c r="A115" s="12" t="s">
        <v>8</v>
      </c>
      <c r="B115" s="11" t="str">
        <f>IF(ISERROR(B114/SUM($B$114:$L$114)*100),"",(B114/SUM($B$114:$L$114)*100))</f>
        <v/>
      </c>
      <c r="C115" s="11" t="str">
        <f>IF(ISERROR(C114/SUM($B$114:$L$114)*100),"",(C114/SUM($B$114:$L$114)*100))</f>
        <v/>
      </c>
      <c r="D115" s="11" t="str">
        <f>IF(ISERROR(D114/SUM($B$114:$L$114)*100),"",(D114/SUM($B$114:$L$114)*100))</f>
        <v/>
      </c>
      <c r="E115" s="11" t="str">
        <f>IF(ISERROR(E114/SUM($B$114:$L$114)*100),"",(E114/SUM($B$114:$L$114)*100))</f>
        <v/>
      </c>
      <c r="F115" s="243" t="str">
        <f>IF(ISERROR(F114/SUM($B$114:$L$114)*100),"",(F114/SUM($B$114:$L$114)*100))</f>
        <v/>
      </c>
      <c r="G115" s="245"/>
      <c r="H115" s="70"/>
      <c r="I115" s="70"/>
      <c r="J115" s="70"/>
      <c r="K115" s="70"/>
      <c r="L115" s="70"/>
      <c r="M115" s="3"/>
      <c r="N115" s="10"/>
    </row>
    <row r="116" spans="1:24" x14ac:dyDescent="0.2">
      <c r="A116" s="155" t="s">
        <v>62</v>
      </c>
      <c r="B116">
        <f>Landeswerte!C15</f>
        <v>0</v>
      </c>
      <c r="C116">
        <f>Landeswerte!D15</f>
        <v>0</v>
      </c>
      <c r="D116">
        <f>Landeswerte!E15</f>
        <v>0</v>
      </c>
      <c r="E116">
        <f>Landeswerte!F15</f>
        <v>0</v>
      </c>
      <c r="F116">
        <f>Landeswerte!G15</f>
        <v>0</v>
      </c>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4" t="s">
        <v>5</v>
      </c>
      <c r="B123" s="15">
        <f>Datenerfassung!N3</f>
        <v>11</v>
      </c>
      <c r="C123" s="5"/>
      <c r="D123" s="5"/>
      <c r="E123" s="5"/>
      <c r="F123" s="5"/>
      <c r="G123" s="5"/>
      <c r="H123" s="5"/>
      <c r="I123" s="5"/>
      <c r="J123" s="5"/>
      <c r="K123" s="5"/>
      <c r="L123" s="5"/>
      <c r="M123" s="5" t="s">
        <v>9</v>
      </c>
      <c r="N123" s="2">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3" t="s">
        <v>10</v>
      </c>
      <c r="N124" s="18" t="str">
        <f>IF(ISERROR(N123/(N125*SUM(B126:L126))*100),"",(N123/(N125*SUM(B126:L126))*100))</f>
        <v/>
      </c>
    </row>
    <row r="125" spans="1:24" ht="13.5" thickBot="1" x14ac:dyDescent="0.25">
      <c r="A125" s="8" t="s">
        <v>6</v>
      </c>
      <c r="B125" s="3">
        <v>0</v>
      </c>
      <c r="C125" s="3">
        <v>1</v>
      </c>
      <c r="D125" s="3">
        <v>2</v>
      </c>
      <c r="E125" s="3">
        <v>3</v>
      </c>
      <c r="F125" s="3">
        <v>4</v>
      </c>
      <c r="G125" s="3">
        <v>5</v>
      </c>
      <c r="H125" s="3"/>
      <c r="I125" s="3"/>
      <c r="J125" s="3"/>
      <c r="K125" s="3"/>
      <c r="L125" s="3"/>
      <c r="M125" s="16" t="s">
        <v>11</v>
      </c>
      <c r="N125" s="17">
        <f>Datenerfassung!N2</f>
        <v>5</v>
      </c>
    </row>
    <row r="126" spans="1:24" x14ac:dyDescent="0.2">
      <c r="A126" s="9" t="s">
        <v>7</v>
      </c>
      <c r="B126">
        <f>COUNTIF(Datenerfassung!$N$4:$N$39,B125)</f>
        <v>0</v>
      </c>
      <c r="C126">
        <f>COUNTIF(Datenerfassung!$N$4:$N$39,C125)</f>
        <v>0</v>
      </c>
      <c r="D126">
        <f>COUNTIF(Datenerfassung!$N$4:$N$39,D125)</f>
        <v>0</v>
      </c>
      <c r="E126">
        <f>COUNTIF(Datenerfassung!$N$4:$N$39,E125)</f>
        <v>0</v>
      </c>
      <c r="F126">
        <f>COUNTIF(Datenerfassung!$N$4:$N$39,F125)</f>
        <v>0</v>
      </c>
      <c r="G126">
        <f>COUNTIF(Datenerfassung!$N$4:$N$39,G125)</f>
        <v>0</v>
      </c>
      <c r="N126" s="7"/>
    </row>
    <row r="127" spans="1:24" ht="13.5" thickBot="1" x14ac:dyDescent="0.25">
      <c r="A127" s="12" t="s">
        <v>8</v>
      </c>
      <c r="B127" s="11" t="str">
        <f t="shared" ref="B127:G127" si="8">IF(ISERROR(B126/SUM($B$126:$L$126)*100),"",(B126/SUM($B$126:$L$126)*100))</f>
        <v/>
      </c>
      <c r="C127" s="11" t="str">
        <f t="shared" si="8"/>
        <v/>
      </c>
      <c r="D127" s="11" t="str">
        <f t="shared" si="8"/>
        <v/>
      </c>
      <c r="E127" s="11" t="str">
        <f t="shared" si="8"/>
        <v/>
      </c>
      <c r="F127" s="11" t="str">
        <f t="shared" si="8"/>
        <v/>
      </c>
      <c r="G127" s="11" t="str">
        <f t="shared" si="8"/>
        <v/>
      </c>
      <c r="H127" s="70"/>
      <c r="I127" s="70"/>
      <c r="J127" s="70"/>
      <c r="K127" s="70"/>
      <c r="L127" s="70"/>
      <c r="M127" s="3"/>
      <c r="N127" s="10"/>
    </row>
    <row r="128" spans="1:24" x14ac:dyDescent="0.2">
      <c r="A128" s="155" t="s">
        <v>62</v>
      </c>
      <c r="B128">
        <f>Landeswerte!C16</f>
        <v>0</v>
      </c>
      <c r="C128">
        <f>Landeswerte!D16</f>
        <v>0</v>
      </c>
      <c r="D128">
        <f>Landeswerte!E16</f>
        <v>0</v>
      </c>
      <c r="E128">
        <f>Landeswerte!F16</f>
        <v>0</v>
      </c>
      <c r="F128">
        <f>Landeswerte!G16</f>
        <v>0</v>
      </c>
      <c r="G128">
        <f>Landeswerte!H16</f>
        <v>0</v>
      </c>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4" t="s">
        <v>5</v>
      </c>
      <c r="B135" s="15">
        <f>Datenerfassung!O3</f>
        <v>12</v>
      </c>
      <c r="C135" s="5"/>
      <c r="D135" s="5"/>
      <c r="E135" s="5"/>
      <c r="F135" s="5"/>
      <c r="G135" s="5"/>
      <c r="H135" s="5"/>
      <c r="I135" s="5"/>
      <c r="J135" s="5"/>
      <c r="K135" s="5"/>
      <c r="L135" s="5"/>
      <c r="M135" s="5" t="s">
        <v>9</v>
      </c>
      <c r="N135" s="2">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3" t="s">
        <v>10</v>
      </c>
      <c r="N136" s="18" t="str">
        <f>IF(ISERROR(N135/(N137*SUM(B138:L138))*100),"",(N135/(N137*SUM(B138:L138))*100))</f>
        <v/>
      </c>
    </row>
    <row r="137" spans="1:24" ht="13.5" thickBot="1" x14ac:dyDescent="0.25">
      <c r="A137" s="8" t="s">
        <v>6</v>
      </c>
      <c r="B137" s="3">
        <v>0</v>
      </c>
      <c r="C137" s="3">
        <v>1</v>
      </c>
      <c r="D137" s="3">
        <v>2</v>
      </c>
      <c r="E137" s="3">
        <v>3</v>
      </c>
      <c r="F137" s="3">
        <v>4</v>
      </c>
      <c r="G137" s="3">
        <v>5</v>
      </c>
      <c r="H137" s="3">
        <v>6</v>
      </c>
      <c r="I137" s="3"/>
      <c r="J137" s="3"/>
      <c r="K137" s="3"/>
      <c r="L137" s="3"/>
      <c r="M137" s="16" t="s">
        <v>11</v>
      </c>
      <c r="N137" s="17">
        <f>Datenerfassung!O2</f>
        <v>6</v>
      </c>
    </row>
    <row r="138" spans="1:24" x14ac:dyDescent="0.2">
      <c r="A138" s="9" t="s">
        <v>7</v>
      </c>
      <c r="B138">
        <f>COUNTIF(Datenerfassung!$O$4:$O$39,B137)</f>
        <v>0</v>
      </c>
      <c r="C138">
        <f>COUNTIF(Datenerfassung!$O$4:$O$39,C137)</f>
        <v>0</v>
      </c>
      <c r="D138">
        <f>COUNTIF(Datenerfassung!$O$4:$O$39,D137)</f>
        <v>0</v>
      </c>
      <c r="E138">
        <f>COUNTIF(Datenerfassung!$O$4:$O$39,E137)</f>
        <v>0</v>
      </c>
      <c r="F138">
        <f>COUNTIF(Datenerfassung!$O$4:$O$39,F137)</f>
        <v>0</v>
      </c>
      <c r="G138">
        <f>COUNTIF(Datenerfassung!$O$4:$O$39,G137)</f>
        <v>0</v>
      </c>
      <c r="H138">
        <f>COUNTIF(Datenerfassung!$O$4:$O$39,H137)</f>
        <v>0</v>
      </c>
      <c r="N138" s="7"/>
    </row>
    <row r="139" spans="1:24" ht="13.5" thickBot="1" x14ac:dyDescent="0.25">
      <c r="A139" s="12" t="s">
        <v>8</v>
      </c>
      <c r="B139" s="11" t="str">
        <f t="shared" ref="B139:H139" si="9">IF(ISERROR(B138/SUM($B$138:$L$138)*100),"",(B138/SUM($B$138:$L$138)*100))</f>
        <v/>
      </c>
      <c r="C139" s="11" t="str">
        <f t="shared" si="9"/>
        <v/>
      </c>
      <c r="D139" s="11" t="str">
        <f t="shared" si="9"/>
        <v/>
      </c>
      <c r="E139" s="11" t="str">
        <f t="shared" si="9"/>
        <v/>
      </c>
      <c r="F139" s="11" t="str">
        <f t="shared" si="9"/>
        <v/>
      </c>
      <c r="G139" s="11" t="str">
        <f t="shared" si="9"/>
        <v/>
      </c>
      <c r="H139" s="11" t="str">
        <f t="shared" si="9"/>
        <v/>
      </c>
      <c r="I139" s="70"/>
      <c r="J139" s="70"/>
      <c r="K139" s="70"/>
      <c r="L139" s="70"/>
      <c r="M139" s="3"/>
      <c r="N139" s="10"/>
    </row>
    <row r="140" spans="1:24" x14ac:dyDescent="0.2">
      <c r="A140" s="155" t="s">
        <v>62</v>
      </c>
      <c r="B140">
        <f>Landeswerte!C17</f>
        <v>0</v>
      </c>
      <c r="C140">
        <f>Landeswerte!D17</f>
        <v>0</v>
      </c>
      <c r="D140">
        <f>Landeswerte!E17</f>
        <v>0</v>
      </c>
      <c r="E140">
        <f>Landeswerte!F17</f>
        <v>0</v>
      </c>
      <c r="F140">
        <f>Landeswerte!G17</f>
        <v>0</v>
      </c>
      <c r="G140">
        <f>Landeswerte!H17</f>
        <v>0</v>
      </c>
      <c r="H140">
        <f>Landeswerte!I17</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4" t="s">
        <v>5</v>
      </c>
      <c r="B147" s="15">
        <f>Datenerfassung!P3</f>
        <v>13</v>
      </c>
      <c r="C147" s="5"/>
      <c r="D147" s="5"/>
      <c r="E147" s="5"/>
      <c r="F147" s="5"/>
      <c r="G147" s="5"/>
      <c r="H147" s="5"/>
      <c r="I147" s="5"/>
      <c r="J147" s="5"/>
      <c r="K147" s="5"/>
      <c r="L147" s="5"/>
      <c r="M147" s="5" t="s">
        <v>9</v>
      </c>
      <c r="N147" s="2">
        <f>SUM(B150*B149,C150*C149,D150*D149,E150*E149,F150*F149,G150*G149,H149*H150,I150*I149,J149*J150,K150*K149,L150*L149)</f>
        <v>0</v>
      </c>
    </row>
    <row r="148" spans="1:24" x14ac:dyDescent="0.2">
      <c r="A148" s="6"/>
      <c r="B148" s="4"/>
      <c r="C148" s="4"/>
      <c r="D148" s="4"/>
      <c r="E148" s="4"/>
      <c r="F148" s="4"/>
      <c r="G148" s="4"/>
      <c r="H148" s="4"/>
      <c r="I148" s="4"/>
      <c r="J148" s="4"/>
      <c r="K148" s="4"/>
      <c r="L148" s="4"/>
      <c r="M148" s="13" t="s">
        <v>10</v>
      </c>
      <c r="N148" s="18" t="str">
        <f>IF(ISERROR(N147/(N149*SUM(B150:L150))*100),"",(N147/(N149*SUM(B150:L150))*100))</f>
        <v/>
      </c>
    </row>
    <row r="149" spans="1:24" ht="13.5" thickBot="1" x14ac:dyDescent="0.25">
      <c r="A149" s="8" t="s">
        <v>6</v>
      </c>
      <c r="B149" s="3">
        <v>0</v>
      </c>
      <c r="C149" s="3">
        <v>1</v>
      </c>
      <c r="D149" s="3">
        <v>2</v>
      </c>
      <c r="E149" s="3">
        <v>3</v>
      </c>
      <c r="F149" s="3"/>
      <c r="G149" s="3"/>
      <c r="H149" s="3"/>
      <c r="I149" s="3"/>
      <c r="J149" s="3"/>
      <c r="K149" s="3"/>
      <c r="L149" s="3"/>
      <c r="M149" s="16" t="s">
        <v>11</v>
      </c>
      <c r="N149" s="17">
        <f>Datenerfassung!P2</f>
        <v>3</v>
      </c>
    </row>
    <row r="150" spans="1:24" x14ac:dyDescent="0.2">
      <c r="A150" s="9" t="s">
        <v>7</v>
      </c>
      <c r="B150">
        <f>COUNTIF(Datenerfassung!$P$4:$P$39,B149)</f>
        <v>0</v>
      </c>
      <c r="C150">
        <f>COUNTIF(Datenerfassung!$P$4:$P$39,C149)</f>
        <v>0</v>
      </c>
      <c r="D150">
        <f>COUNTIF(Datenerfassung!$P$4:$P$39,D149)</f>
        <v>0</v>
      </c>
      <c r="E150">
        <f>COUNTIF(Datenerfassung!$P$4:$P$39,E149)</f>
        <v>0</v>
      </c>
      <c r="N150" s="7"/>
    </row>
    <row r="151" spans="1:24" ht="13.5" thickBot="1" x14ac:dyDescent="0.25">
      <c r="A151" s="12" t="s">
        <v>8</v>
      </c>
      <c r="B151" s="11" t="str">
        <f>IF(ISERROR(B150/SUM($B$150:$L$150)*100),"",(B150/SUM($B$150:$L$150)*100))</f>
        <v/>
      </c>
      <c r="C151" s="11" t="str">
        <f>IF(ISERROR(C150/SUM($B$150:$L$150)*100),"",(C150/SUM($B$150:$L$150)*100))</f>
        <v/>
      </c>
      <c r="D151" s="11" t="str">
        <f>IF(ISERROR(D150/SUM($B$150:$L$150)*100),"",(D150/SUM($B$150:$L$150)*100))</f>
        <v/>
      </c>
      <c r="E151" s="11" t="str">
        <f>IF(ISERROR(E150/SUM($B$150:$L$150)*100),"",(E150/SUM($B$150:$L$150)*100))</f>
        <v/>
      </c>
      <c r="F151" s="70"/>
      <c r="G151" s="70"/>
      <c r="H151" s="70"/>
      <c r="I151" s="70"/>
      <c r="J151" s="70"/>
      <c r="K151" s="70"/>
      <c r="L151" s="70"/>
      <c r="M151" s="3"/>
      <c r="N151" s="10"/>
    </row>
    <row r="152" spans="1:24" x14ac:dyDescent="0.2">
      <c r="A152" s="155" t="s">
        <v>62</v>
      </c>
      <c r="B152">
        <f>Landeswerte!C18</f>
        <v>0</v>
      </c>
      <c r="C152">
        <f>Landeswerte!D18</f>
        <v>0</v>
      </c>
      <c r="D152">
        <f>Landeswerte!E18</f>
        <v>0</v>
      </c>
      <c r="E152">
        <f>Landeswerte!F18</f>
        <v>0</v>
      </c>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4" manualBreakCount="4">
    <brk id="37" max="24" man="1"/>
    <brk id="49" max="24" man="1"/>
    <brk id="85" max="24" man="1"/>
    <brk id="121" max="24"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T22"/>
  <sheetViews>
    <sheetView zoomScaleNormal="100" workbookViewId="0">
      <selection sqref="A1:E1"/>
    </sheetView>
  </sheetViews>
  <sheetFormatPr baseColWidth="10" defaultRowHeight="12.75" x14ac:dyDescent="0.2"/>
  <cols>
    <col min="1" max="1" width="14" bestFit="1" customWidth="1"/>
    <col min="2" max="2" width="13.5703125" bestFit="1" customWidth="1"/>
    <col min="3" max="13" width="6" bestFit="1" customWidth="1"/>
    <col min="14" max="14" width="6.42578125" customWidth="1"/>
    <col min="15" max="15" width="5.5703125" customWidth="1"/>
  </cols>
  <sheetData>
    <row r="1" spans="1:20" ht="18" x14ac:dyDescent="0.25">
      <c r="A1" s="295" t="s">
        <v>108</v>
      </c>
      <c r="B1" s="295"/>
      <c r="C1" s="295"/>
      <c r="D1" s="295"/>
      <c r="E1" s="295"/>
      <c r="F1" s="294" t="s">
        <v>81</v>
      </c>
      <c r="G1" s="294"/>
      <c r="H1" s="294"/>
      <c r="I1" s="294"/>
      <c r="J1" s="294"/>
      <c r="K1" s="294"/>
    </row>
    <row r="2" spans="1:20" ht="13.5" thickBot="1" x14ac:dyDescent="0.25"/>
    <row r="3" spans="1:20" ht="13.5" thickBot="1" x14ac:dyDescent="0.25">
      <c r="A3" s="76" t="s">
        <v>34</v>
      </c>
      <c r="B3" s="149" t="s">
        <v>41</v>
      </c>
    </row>
    <row r="4" spans="1:20" ht="13.5" thickBot="1" x14ac:dyDescent="0.25">
      <c r="A4" s="76" t="s">
        <v>35</v>
      </c>
      <c r="B4" s="149" t="s">
        <v>55</v>
      </c>
      <c r="C4" s="19"/>
    </row>
    <row r="5" spans="1:20" ht="13.5" customHeight="1" thickBot="1" x14ac:dyDescent="0.25">
      <c r="A5" s="82" t="s">
        <v>36</v>
      </c>
      <c r="B5" s="10"/>
      <c r="C5" s="79">
        <v>1</v>
      </c>
      <c r="D5" s="79">
        <v>2</v>
      </c>
      <c r="E5" s="79">
        <v>3</v>
      </c>
      <c r="F5" s="79">
        <v>4</v>
      </c>
      <c r="G5" s="79">
        <v>5</v>
      </c>
      <c r="H5" s="79">
        <v>6</v>
      </c>
      <c r="I5" s="79">
        <v>7</v>
      </c>
      <c r="J5" s="79">
        <v>8</v>
      </c>
      <c r="K5" s="79">
        <v>9</v>
      </c>
      <c r="L5" s="79">
        <v>10</v>
      </c>
      <c r="M5" s="79">
        <v>11</v>
      </c>
      <c r="N5" s="79">
        <v>12</v>
      </c>
      <c r="O5" s="79">
        <v>13</v>
      </c>
      <c r="Q5" s="287" t="s">
        <v>75</v>
      </c>
      <c r="R5" s="287"/>
      <c r="S5" s="287"/>
      <c r="T5" s="287"/>
    </row>
    <row r="6" spans="1:20" ht="13.5" thickBot="1" x14ac:dyDescent="0.25">
      <c r="A6" s="76" t="s">
        <v>40</v>
      </c>
      <c r="B6" s="75"/>
      <c r="C6" s="150"/>
      <c r="D6" s="150"/>
      <c r="E6" s="150"/>
      <c r="F6" s="150"/>
      <c r="G6" s="151"/>
      <c r="H6" s="151"/>
      <c r="I6" s="151"/>
      <c r="J6" s="151"/>
      <c r="K6" s="151"/>
      <c r="L6" s="151"/>
      <c r="M6" s="151"/>
      <c r="N6" s="151"/>
      <c r="O6" s="151"/>
      <c r="Q6" s="287"/>
      <c r="R6" s="287"/>
      <c r="S6" s="287"/>
      <c r="T6" s="287"/>
    </row>
    <row r="7" spans="1:20" ht="30.75" customHeight="1" thickBot="1" x14ac:dyDescent="0.25">
      <c r="A7" s="74" t="s">
        <v>37</v>
      </c>
      <c r="B7" s="81"/>
      <c r="C7" s="153">
        <f>C6/Datenerfassung!D2*100</f>
        <v>0</v>
      </c>
      <c r="D7" s="153">
        <f>D6/Datenerfassung!E2*100</f>
        <v>0</v>
      </c>
      <c r="E7" s="153">
        <f>E6/Datenerfassung!F2*100</f>
        <v>0</v>
      </c>
      <c r="F7" s="153">
        <f>F6/Datenerfassung!G2*100</f>
        <v>0</v>
      </c>
      <c r="G7" s="153">
        <f>G6/Datenerfassung!H2*100</f>
        <v>0</v>
      </c>
      <c r="H7" s="153">
        <f>H6/Datenerfassung!I2*100</f>
        <v>0</v>
      </c>
      <c r="I7" s="153">
        <f>I6/Datenerfassung!J2*100</f>
        <v>0</v>
      </c>
      <c r="J7" s="153">
        <f>J6/Datenerfassung!K2*100</f>
        <v>0</v>
      </c>
      <c r="K7" s="153">
        <f>K6/Datenerfassung!L2*100</f>
        <v>0</v>
      </c>
      <c r="L7" s="153">
        <f>L6/Datenerfassung!M2*100</f>
        <v>0</v>
      </c>
      <c r="M7" s="153">
        <f>M6/Datenerfassung!N2*100</f>
        <v>0</v>
      </c>
      <c r="N7" s="153">
        <f>N6/Datenerfassung!O2*100</f>
        <v>0</v>
      </c>
      <c r="O7" s="153">
        <f>O6/Datenerfassung!P2*100</f>
        <v>0</v>
      </c>
      <c r="Q7" s="287"/>
      <c r="R7" s="287"/>
      <c r="S7" s="287"/>
      <c r="T7" s="287"/>
    </row>
    <row r="8" spans="1:20" ht="27.75" customHeight="1" thickBot="1" x14ac:dyDescent="0.25">
      <c r="A8" s="77" t="s">
        <v>38</v>
      </c>
      <c r="B8" s="79"/>
      <c r="C8" s="154" t="str">
        <f>Datenerfassung!D42</f>
        <v/>
      </c>
      <c r="D8" s="154" t="str">
        <f>Datenerfassung!E42</f>
        <v/>
      </c>
      <c r="E8" s="154" t="str">
        <f>Datenerfassung!F42</f>
        <v/>
      </c>
      <c r="F8" s="154" t="str">
        <f>Datenerfassung!G42</f>
        <v/>
      </c>
      <c r="G8" s="154" t="str">
        <f>Datenerfassung!H42</f>
        <v/>
      </c>
      <c r="H8" s="154" t="str">
        <f>Datenerfassung!I42</f>
        <v/>
      </c>
      <c r="I8" s="154" t="str">
        <f>Datenerfassung!J42</f>
        <v/>
      </c>
      <c r="J8" s="154" t="str">
        <f>Datenerfassung!K42</f>
        <v/>
      </c>
      <c r="K8" s="154" t="str">
        <f>Datenerfassung!L42</f>
        <v/>
      </c>
      <c r="L8" s="154" t="str">
        <f>Datenerfassung!M42</f>
        <v/>
      </c>
      <c r="M8" s="154" t="str">
        <f>Datenerfassung!N42</f>
        <v/>
      </c>
      <c r="N8" s="154" t="str">
        <f>Datenerfassung!O42</f>
        <v/>
      </c>
      <c r="O8" s="154" t="str">
        <f>Datenerfassung!P42</f>
        <v/>
      </c>
      <c r="Q8" s="287"/>
      <c r="R8" s="287"/>
      <c r="S8" s="287"/>
      <c r="T8" s="287"/>
    </row>
    <row r="9" spans="1:20" ht="32.25" customHeight="1" thickBot="1" x14ac:dyDescent="0.25">
      <c r="A9" s="78" t="s">
        <v>39</v>
      </c>
      <c r="B9" s="80"/>
      <c r="C9" s="152">
        <f>Landeswerte!L6</f>
        <v>0</v>
      </c>
      <c r="D9" s="152">
        <f>Landeswerte!L7</f>
        <v>0</v>
      </c>
      <c r="E9" s="152">
        <f>Landeswerte!L8</f>
        <v>0</v>
      </c>
      <c r="F9" s="152">
        <f>Landeswerte!L9</f>
        <v>0</v>
      </c>
      <c r="G9" s="152">
        <f>Landeswerte!L10</f>
        <v>0</v>
      </c>
      <c r="H9" s="152">
        <f>Landeswerte!L11</f>
        <v>0</v>
      </c>
      <c r="I9" s="152">
        <f>Landeswerte!L12</f>
        <v>0</v>
      </c>
      <c r="J9" s="152">
        <f>Landeswerte!L13</f>
        <v>0</v>
      </c>
      <c r="K9" s="152">
        <f>Landeswerte!L14</f>
        <v>0</v>
      </c>
      <c r="L9" s="152">
        <f>Landeswerte!L15</f>
        <v>0</v>
      </c>
      <c r="M9" s="152">
        <f>Landeswerte!L16</f>
        <v>0</v>
      </c>
      <c r="N9" s="152">
        <f>Landeswerte!L17</f>
        <v>0</v>
      </c>
      <c r="O9" s="152">
        <f>Landeswerte!L18</f>
        <v>0</v>
      </c>
      <c r="Q9" s="287"/>
      <c r="R9" s="287"/>
      <c r="S9" s="287"/>
      <c r="T9" s="287"/>
    </row>
    <row r="10" spans="1:20" x14ac:dyDescent="0.2">
      <c r="B10" s="65"/>
      <c r="C10" s="65"/>
      <c r="D10" s="65"/>
      <c r="Q10" s="287"/>
      <c r="R10" s="287"/>
      <c r="S10" s="287"/>
      <c r="T10" s="287"/>
    </row>
    <row r="11" spans="1:20" x14ac:dyDescent="0.2">
      <c r="B11" s="65"/>
      <c r="C11" s="65"/>
      <c r="D11" s="65"/>
      <c r="Q11" s="287"/>
      <c r="R11" s="287"/>
      <c r="S11" s="287"/>
      <c r="T11" s="287"/>
    </row>
    <row r="12" spans="1:20" x14ac:dyDescent="0.2">
      <c r="B12" s="65"/>
      <c r="C12" s="65"/>
      <c r="D12" s="65"/>
      <c r="Q12" s="287"/>
      <c r="R12" s="287"/>
      <c r="S12" s="287"/>
      <c r="T12" s="287"/>
    </row>
    <row r="13" spans="1:20" x14ac:dyDescent="0.2">
      <c r="B13" s="65"/>
      <c r="C13" s="65"/>
      <c r="D13" s="65"/>
      <c r="Q13" s="287"/>
      <c r="R13" s="287"/>
      <c r="S13" s="287"/>
      <c r="T13" s="287"/>
    </row>
    <row r="14" spans="1:20" x14ac:dyDescent="0.2">
      <c r="B14" s="65"/>
      <c r="C14" s="65"/>
      <c r="D14" s="65"/>
      <c r="Q14" s="287"/>
      <c r="R14" s="287"/>
      <c r="S14" s="287"/>
      <c r="T14" s="287"/>
    </row>
    <row r="15" spans="1:20" x14ac:dyDescent="0.2">
      <c r="B15" s="65"/>
      <c r="C15" s="65"/>
      <c r="D15" s="65"/>
    </row>
    <row r="16" spans="1:20" x14ac:dyDescent="0.2">
      <c r="B16" s="65"/>
      <c r="C16" s="65"/>
      <c r="D16" s="65"/>
    </row>
    <row r="17" spans="2:4" x14ac:dyDescent="0.2">
      <c r="B17" s="65"/>
      <c r="C17" s="65"/>
      <c r="D17" s="65"/>
    </row>
    <row r="18" spans="2:4" x14ac:dyDescent="0.2">
      <c r="B18" s="65"/>
      <c r="C18" s="65"/>
      <c r="D18" s="65"/>
    </row>
    <row r="19" spans="2:4" x14ac:dyDescent="0.2">
      <c r="B19" s="65"/>
      <c r="C19" s="65"/>
      <c r="D19" s="65"/>
    </row>
    <row r="20" spans="2:4" x14ac:dyDescent="0.2">
      <c r="B20" s="65"/>
      <c r="C20" s="65"/>
      <c r="D20" s="65"/>
    </row>
    <row r="21" spans="2:4" x14ac:dyDescent="0.2">
      <c r="B21" s="65"/>
      <c r="C21" s="65"/>
      <c r="D21" s="65"/>
    </row>
    <row r="22" spans="2:4" x14ac:dyDescent="0.2">
      <c r="B22" s="65"/>
      <c r="C22" s="65"/>
      <c r="D22" s="65"/>
    </row>
  </sheetData>
  <mergeCells count="3">
    <mergeCell ref="A1:E1"/>
    <mergeCell ref="Q5:T14"/>
    <mergeCell ref="F1:K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B1:W35"/>
  <sheetViews>
    <sheetView topLeftCell="B1" workbookViewId="0">
      <selection activeCell="B1" sqref="B1:F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2:23" ht="18" x14ac:dyDescent="0.25">
      <c r="B1" s="294" t="s">
        <v>108</v>
      </c>
      <c r="C1" s="294"/>
      <c r="D1" s="294"/>
      <c r="E1" s="294"/>
      <c r="F1" s="294"/>
      <c r="H1" s="294" t="s">
        <v>82</v>
      </c>
      <c r="I1" s="294"/>
      <c r="J1" s="294"/>
      <c r="K1" s="294"/>
      <c r="L1" s="294"/>
      <c r="M1" s="294"/>
      <c r="N1" s="294"/>
      <c r="O1" s="294"/>
      <c r="P1" s="294"/>
      <c r="Q1" s="294"/>
    </row>
    <row r="2" spans="2:23" ht="13.5" thickBot="1" x14ac:dyDescent="0.25"/>
    <row r="3" spans="2:23" ht="13.5" thickBot="1" x14ac:dyDescent="0.25">
      <c r="B3" s="76" t="s">
        <v>34</v>
      </c>
      <c r="C3" s="149" t="s">
        <v>41</v>
      </c>
    </row>
    <row r="4" spans="2:23" ht="13.5" thickBot="1" x14ac:dyDescent="0.25">
      <c r="B4" s="76" t="s">
        <v>35</v>
      </c>
      <c r="C4" s="149" t="s">
        <v>55</v>
      </c>
      <c r="T4" s="287" t="s">
        <v>98</v>
      </c>
      <c r="U4" s="287"/>
      <c r="V4" s="287"/>
      <c r="W4" s="287"/>
    </row>
    <row r="5" spans="2:23" ht="13.5" thickBot="1" x14ac:dyDescent="0.25">
      <c r="B5" s="82" t="s">
        <v>42</v>
      </c>
      <c r="C5" s="10"/>
      <c r="D5" s="79" t="s">
        <v>43</v>
      </c>
      <c r="E5" s="79" t="s">
        <v>44</v>
      </c>
      <c r="F5" s="79" t="s">
        <v>45</v>
      </c>
      <c r="G5" s="79" t="s">
        <v>46</v>
      </c>
      <c r="T5" s="287"/>
      <c r="U5" s="287"/>
      <c r="V5" s="287"/>
      <c r="W5" s="287"/>
    </row>
    <row r="6" spans="2:23" ht="13.5" thickBot="1" x14ac:dyDescent="0.25">
      <c r="B6" s="76" t="s">
        <v>47</v>
      </c>
      <c r="C6" s="75"/>
      <c r="D6" s="166"/>
      <c r="E6" s="166"/>
      <c r="F6" s="166"/>
      <c r="G6" s="166"/>
      <c r="T6" s="287"/>
      <c r="U6" s="287"/>
      <c r="V6" s="287"/>
      <c r="W6" s="287"/>
    </row>
    <row r="7" spans="2:23" ht="13.5" thickBot="1" x14ac:dyDescent="0.25">
      <c r="B7" s="77" t="s">
        <v>48</v>
      </c>
      <c r="C7" s="79"/>
      <c r="D7" s="167" t="str">
        <f>Datenerfassung!S41</f>
        <v/>
      </c>
      <c r="E7" s="167" t="str">
        <f>Datenerfassung!T41</f>
        <v/>
      </c>
      <c r="F7" s="167" t="str">
        <f>Datenerfassung!U41</f>
        <v/>
      </c>
      <c r="G7" s="167" t="str">
        <f>Datenerfassung!V41</f>
        <v/>
      </c>
      <c r="T7" s="287"/>
      <c r="U7" s="287"/>
      <c r="V7" s="287"/>
      <c r="W7" s="287"/>
    </row>
    <row r="8" spans="2:23" ht="13.5" thickBot="1" x14ac:dyDescent="0.25">
      <c r="B8" s="77" t="s">
        <v>52</v>
      </c>
      <c r="C8" s="79"/>
      <c r="D8" s="168"/>
      <c r="E8" s="168"/>
      <c r="F8" s="168"/>
      <c r="G8" s="168"/>
      <c r="T8" s="287"/>
      <c r="U8" s="287"/>
      <c r="V8" s="287"/>
      <c r="W8" s="287"/>
    </row>
    <row r="9" spans="2:23" ht="13.5" thickBot="1" x14ac:dyDescent="0.25">
      <c r="B9" s="78" t="s">
        <v>49</v>
      </c>
      <c r="C9" s="80"/>
      <c r="D9" s="169">
        <f>Landeswerte!C21</f>
        <v>0</v>
      </c>
      <c r="E9" s="169">
        <f>Landeswerte!D21</f>
        <v>0</v>
      </c>
      <c r="F9" s="169">
        <f>Landeswerte!E21</f>
        <v>0</v>
      </c>
      <c r="G9" s="169">
        <f>Landeswerte!F21</f>
        <v>0</v>
      </c>
      <c r="T9" s="287"/>
      <c r="U9" s="287"/>
      <c r="V9" s="287"/>
      <c r="W9" s="287"/>
    </row>
    <row r="10" spans="2:23" x14ac:dyDescent="0.2">
      <c r="B10" s="114"/>
      <c r="C10" s="65"/>
      <c r="D10" s="65"/>
      <c r="E10" s="65"/>
      <c r="F10" s="65"/>
      <c r="G10" s="65"/>
      <c r="T10" s="287"/>
      <c r="U10" s="287"/>
      <c r="V10" s="287"/>
      <c r="W10" s="287"/>
    </row>
    <row r="11" spans="2:23" x14ac:dyDescent="0.2">
      <c r="T11" s="287"/>
      <c r="U11" s="287"/>
      <c r="V11" s="287"/>
      <c r="W11" s="287"/>
    </row>
    <row r="12" spans="2:23" x14ac:dyDescent="0.2">
      <c r="T12" s="287"/>
      <c r="U12" s="287"/>
      <c r="V12" s="287"/>
      <c r="W12" s="287"/>
    </row>
    <row r="13" spans="2:23" x14ac:dyDescent="0.2">
      <c r="T13" s="287"/>
      <c r="U13" s="287"/>
      <c r="V13" s="287"/>
      <c r="W13" s="287"/>
    </row>
    <row r="32" spans="2:6" x14ac:dyDescent="0.2">
      <c r="B32" t="s">
        <v>67</v>
      </c>
      <c r="C32" s="297" t="s">
        <v>104</v>
      </c>
      <c r="D32" s="296"/>
      <c r="E32" s="296"/>
      <c r="F32" s="296"/>
    </row>
    <row r="33" spans="2:6" x14ac:dyDescent="0.2">
      <c r="B33" t="s">
        <v>68</v>
      </c>
      <c r="C33" s="296" t="s">
        <v>105</v>
      </c>
      <c r="D33" s="296"/>
      <c r="E33" s="296"/>
      <c r="F33" s="296"/>
    </row>
    <row r="34" spans="2:6" x14ac:dyDescent="0.2">
      <c r="B34" t="s">
        <v>69</v>
      </c>
      <c r="C34" s="296" t="s">
        <v>106</v>
      </c>
      <c r="D34" s="296"/>
      <c r="E34" s="296"/>
      <c r="F34" s="296"/>
    </row>
    <row r="35" spans="2:6" x14ac:dyDescent="0.2">
      <c r="B35" t="s">
        <v>70</v>
      </c>
      <c r="C35" t="s">
        <v>107</v>
      </c>
      <c r="F35" s="65"/>
    </row>
  </sheetData>
  <mergeCells count="6">
    <mergeCell ref="C34:F34"/>
    <mergeCell ref="T4:W13"/>
    <mergeCell ref="C32:F32"/>
    <mergeCell ref="C33:F33"/>
    <mergeCell ref="B1:F1"/>
    <mergeCell ref="H1:Q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9"/>
  <sheetViews>
    <sheetView tabSelected="1" zoomScaleNormal="100" workbookViewId="0">
      <selection activeCell="B1" sqref="B1"/>
    </sheetView>
  </sheetViews>
  <sheetFormatPr baseColWidth="10" defaultRowHeight="12.75" x14ac:dyDescent="0.2"/>
  <cols>
    <col min="1" max="1" width="4.42578125" customWidth="1"/>
    <col min="2" max="2" width="13" customWidth="1"/>
  </cols>
  <sheetData>
    <row r="1" spans="1:12" ht="18" x14ac:dyDescent="0.25">
      <c r="B1" s="126" t="s">
        <v>108</v>
      </c>
      <c r="C1" s="126"/>
      <c r="F1" s="294" t="s">
        <v>59</v>
      </c>
      <c r="G1" s="294"/>
      <c r="H1" s="253" t="s">
        <v>101</v>
      </c>
    </row>
    <row r="2" spans="1:12" ht="18" x14ac:dyDescent="0.25">
      <c r="B2" s="126"/>
      <c r="C2" s="126"/>
      <c r="F2" s="193"/>
      <c r="G2" s="193"/>
    </row>
    <row r="3" spans="1:12" ht="24.75" customHeight="1" x14ac:dyDescent="0.2">
      <c r="B3" s="298" t="s">
        <v>77</v>
      </c>
      <c r="C3" s="298"/>
      <c r="D3" s="298"/>
      <c r="E3" s="298"/>
      <c r="F3" s="298"/>
      <c r="G3" s="298"/>
      <c r="H3" s="298"/>
      <c r="I3" s="298"/>
      <c r="J3" s="298"/>
      <c r="K3" s="298"/>
    </row>
    <row r="4" spans="1:12" ht="4.5" customHeight="1" thickBot="1" x14ac:dyDescent="0.25">
      <c r="B4" s="131"/>
      <c r="C4" s="131"/>
      <c r="D4" s="131"/>
      <c r="E4" s="131"/>
      <c r="F4" s="131"/>
      <c r="G4" s="131"/>
      <c r="H4" s="131"/>
      <c r="I4" s="131"/>
      <c r="J4" s="131"/>
      <c r="K4" s="131"/>
    </row>
    <row r="5" spans="1:12" ht="15" thickBot="1" x14ac:dyDescent="0.25">
      <c r="A5" s="132"/>
      <c r="B5" s="133" t="s">
        <v>5</v>
      </c>
      <c r="C5" s="134" t="s">
        <v>27</v>
      </c>
      <c r="D5" s="135" t="s">
        <v>28</v>
      </c>
      <c r="E5" s="135" t="s">
        <v>29</v>
      </c>
      <c r="F5" s="135" t="s">
        <v>30</v>
      </c>
      <c r="G5" s="135" t="s">
        <v>31</v>
      </c>
      <c r="H5" s="135" t="s">
        <v>32</v>
      </c>
      <c r="I5" s="135" t="s">
        <v>33</v>
      </c>
      <c r="J5" s="135" t="s">
        <v>79</v>
      </c>
      <c r="K5" s="135" t="s">
        <v>80</v>
      </c>
      <c r="L5" s="135" t="s">
        <v>64</v>
      </c>
    </row>
    <row r="6" spans="1:12" ht="15" thickBot="1" x14ac:dyDescent="0.25">
      <c r="A6" s="132"/>
      <c r="B6" s="136">
        <v>1</v>
      </c>
      <c r="C6" s="171"/>
      <c r="D6" s="171"/>
      <c r="E6" s="171"/>
      <c r="F6" s="171"/>
      <c r="G6" s="171"/>
      <c r="H6" s="171"/>
      <c r="I6" s="247"/>
      <c r="J6" s="246"/>
      <c r="K6" s="184"/>
      <c r="L6" s="182"/>
    </row>
    <row r="7" spans="1:12" ht="15" thickBot="1" x14ac:dyDescent="0.25">
      <c r="A7" s="132"/>
      <c r="B7" s="137">
        <v>2</v>
      </c>
      <c r="C7" s="172"/>
      <c r="D7" s="183"/>
      <c r="E7" s="183"/>
      <c r="F7" s="183"/>
      <c r="G7" s="183"/>
      <c r="H7" s="183"/>
      <c r="I7" s="192"/>
      <c r="J7" s="192"/>
      <c r="K7" s="184"/>
      <c r="L7" s="183"/>
    </row>
    <row r="8" spans="1:12" ht="15" thickBot="1" x14ac:dyDescent="0.25">
      <c r="A8" s="132"/>
      <c r="B8" s="136">
        <v>3</v>
      </c>
      <c r="C8" s="171"/>
      <c r="D8" s="185"/>
      <c r="E8" s="185"/>
      <c r="F8" s="185"/>
      <c r="G8" s="185"/>
      <c r="H8" s="185"/>
      <c r="I8" s="192"/>
      <c r="J8" s="192"/>
      <c r="K8" s="184"/>
      <c r="L8" s="185"/>
    </row>
    <row r="9" spans="1:12" ht="15" thickBot="1" x14ac:dyDescent="0.25">
      <c r="A9" s="132"/>
      <c r="B9" s="273">
        <v>4</v>
      </c>
      <c r="C9" s="274"/>
      <c r="D9" s="275"/>
      <c r="E9" s="275"/>
      <c r="F9" s="275"/>
      <c r="G9" s="275"/>
      <c r="H9" s="275"/>
      <c r="I9" s="275"/>
      <c r="J9" s="192"/>
      <c r="K9" s="184"/>
      <c r="L9" s="275"/>
    </row>
    <row r="10" spans="1:12" ht="15" thickBot="1" x14ac:dyDescent="0.25">
      <c r="A10" s="132"/>
      <c r="B10" s="266">
        <v>5</v>
      </c>
      <c r="C10" s="267"/>
      <c r="D10" s="268"/>
      <c r="E10" s="268"/>
      <c r="F10" s="268"/>
      <c r="G10" s="268"/>
      <c r="H10" s="268"/>
      <c r="I10" s="192"/>
      <c r="J10" s="192"/>
      <c r="K10" s="184"/>
      <c r="L10" s="270"/>
    </row>
    <row r="11" spans="1:12" ht="15" thickBot="1" x14ac:dyDescent="0.25">
      <c r="A11" s="132"/>
      <c r="B11" s="273">
        <v>6</v>
      </c>
      <c r="C11" s="276"/>
      <c r="D11" s="277"/>
      <c r="E11" s="277"/>
      <c r="F11" s="277"/>
      <c r="G11" s="277"/>
      <c r="H11" s="275"/>
      <c r="I11" s="192"/>
      <c r="J11" s="192"/>
      <c r="K11" s="184"/>
      <c r="L11" s="275"/>
    </row>
    <row r="12" spans="1:12" ht="15" thickBot="1" x14ac:dyDescent="0.25">
      <c r="A12" s="132"/>
      <c r="B12" s="266">
        <v>7</v>
      </c>
      <c r="C12" s="269"/>
      <c r="D12" s="270"/>
      <c r="E12" s="270"/>
      <c r="F12" s="270"/>
      <c r="G12" s="270"/>
      <c r="H12" s="217"/>
      <c r="I12" s="217"/>
      <c r="J12" s="192"/>
      <c r="K12" s="184"/>
      <c r="L12" s="270"/>
    </row>
    <row r="13" spans="1:12" ht="15" thickBot="1" x14ac:dyDescent="0.25">
      <c r="A13" s="132"/>
      <c r="B13" s="273">
        <v>8</v>
      </c>
      <c r="C13" s="274"/>
      <c r="D13" s="275"/>
      <c r="E13" s="275"/>
      <c r="F13" s="275"/>
      <c r="G13" s="275"/>
      <c r="H13" s="275"/>
      <c r="I13" s="192"/>
      <c r="J13" s="192"/>
      <c r="K13" s="184"/>
      <c r="L13" s="275"/>
    </row>
    <row r="14" spans="1:12" ht="15" thickBot="1" x14ac:dyDescent="0.25">
      <c r="A14" s="132"/>
      <c r="B14" s="266">
        <v>9</v>
      </c>
      <c r="C14" s="267"/>
      <c r="D14" s="268"/>
      <c r="E14" s="268"/>
      <c r="F14" s="268"/>
      <c r="G14" s="268"/>
      <c r="H14" s="268"/>
      <c r="I14" s="192"/>
      <c r="J14" s="192"/>
      <c r="K14" s="184"/>
      <c r="L14" s="270"/>
    </row>
    <row r="15" spans="1:12" ht="15" thickBot="1" x14ac:dyDescent="0.25">
      <c r="A15" s="132"/>
      <c r="B15" s="273">
        <v>10</v>
      </c>
      <c r="C15" s="274"/>
      <c r="D15" s="275"/>
      <c r="E15" s="275"/>
      <c r="F15" s="275"/>
      <c r="G15" s="275"/>
      <c r="H15" s="217"/>
      <c r="I15" s="217"/>
      <c r="J15" s="192"/>
      <c r="K15" s="184"/>
      <c r="L15" s="275"/>
    </row>
    <row r="16" spans="1:12" ht="15" thickBot="1" x14ac:dyDescent="0.25">
      <c r="A16" s="132"/>
      <c r="B16" s="266">
        <v>11</v>
      </c>
      <c r="C16" s="271"/>
      <c r="D16" s="272"/>
      <c r="E16" s="272"/>
      <c r="F16" s="272"/>
      <c r="G16" s="268"/>
      <c r="H16" s="268"/>
      <c r="I16" s="192"/>
      <c r="J16" s="192"/>
      <c r="K16" s="184"/>
      <c r="L16" s="270"/>
    </row>
    <row r="17" spans="1:12" ht="15" thickBot="1" x14ac:dyDescent="0.25">
      <c r="A17" s="132"/>
      <c r="B17" s="273">
        <v>12</v>
      </c>
      <c r="C17" s="274"/>
      <c r="D17" s="275"/>
      <c r="E17" s="275"/>
      <c r="F17" s="275"/>
      <c r="G17" s="275"/>
      <c r="H17" s="275"/>
      <c r="I17" s="275"/>
      <c r="J17" s="192"/>
      <c r="K17" s="184"/>
      <c r="L17" s="275"/>
    </row>
    <row r="18" spans="1:12" ht="15" thickBot="1" x14ac:dyDescent="0.25">
      <c r="A18" s="132"/>
      <c r="B18" s="266">
        <v>13</v>
      </c>
      <c r="C18" s="267"/>
      <c r="D18" s="268"/>
      <c r="E18" s="268"/>
      <c r="F18" s="268"/>
      <c r="G18" s="218"/>
      <c r="H18" s="218"/>
      <c r="I18" s="218"/>
      <c r="J18" s="218"/>
      <c r="K18" s="186"/>
      <c r="L18" s="272"/>
    </row>
    <row r="19" spans="1:12" ht="3.75" customHeight="1" thickBot="1" x14ac:dyDescent="0.25">
      <c r="A19" s="132"/>
      <c r="B19" s="138"/>
      <c r="C19" s="139"/>
      <c r="D19" s="139"/>
      <c r="E19" s="139"/>
      <c r="F19" s="139"/>
      <c r="G19" s="237"/>
      <c r="H19" s="140"/>
      <c r="I19" s="140"/>
      <c r="J19" s="140"/>
      <c r="K19" s="140"/>
      <c r="L19" s="187"/>
    </row>
    <row r="20" spans="1:12" ht="15" thickBot="1" x14ac:dyDescent="0.25">
      <c r="A20" s="141"/>
      <c r="B20" s="299" t="s">
        <v>60</v>
      </c>
      <c r="C20" s="241" t="s">
        <v>43</v>
      </c>
      <c r="D20" s="241" t="s">
        <v>44</v>
      </c>
      <c r="E20" s="241" t="s">
        <v>45</v>
      </c>
      <c r="F20" s="242" t="s">
        <v>46</v>
      </c>
      <c r="G20" s="140"/>
      <c r="H20" s="140"/>
      <c r="I20" s="140"/>
      <c r="J20" s="140"/>
      <c r="K20" s="140"/>
      <c r="L20" s="187"/>
    </row>
    <row r="21" spans="1:12" ht="15" thickBot="1" x14ac:dyDescent="0.25">
      <c r="A21" s="141"/>
      <c r="B21" s="300"/>
      <c r="C21" s="173"/>
      <c r="D21" s="173"/>
      <c r="E21" s="173"/>
      <c r="F21" s="174"/>
      <c r="G21" s="140"/>
      <c r="H21" s="140"/>
      <c r="I21" s="140"/>
      <c r="J21" s="140"/>
      <c r="K21" s="140"/>
      <c r="L21" s="187"/>
    </row>
    <row r="22" spans="1:12" ht="3.75" customHeight="1" thickBot="1" x14ac:dyDescent="0.25">
      <c r="A22" s="132"/>
      <c r="B22" s="132"/>
      <c r="C22" s="140"/>
      <c r="D22" s="140"/>
      <c r="E22" s="140"/>
      <c r="F22" s="140"/>
      <c r="G22" s="140"/>
      <c r="H22" s="140"/>
      <c r="I22" s="140"/>
      <c r="J22" s="140"/>
      <c r="K22" s="140"/>
      <c r="L22" s="187"/>
    </row>
    <row r="23" spans="1:12" ht="15" thickBot="1" x14ac:dyDescent="0.25">
      <c r="A23" s="132"/>
      <c r="B23" s="135" t="s">
        <v>54</v>
      </c>
      <c r="C23" s="142"/>
      <c r="D23" s="140"/>
      <c r="E23" s="140"/>
      <c r="F23" s="140"/>
      <c r="G23" s="140"/>
      <c r="H23" s="140"/>
      <c r="I23" s="140"/>
      <c r="J23" s="140"/>
      <c r="K23" s="140"/>
      <c r="L23" s="187"/>
    </row>
    <row r="24" spans="1:12" ht="15" thickBot="1" x14ac:dyDescent="0.25">
      <c r="A24" s="132"/>
      <c r="B24" s="143">
        <v>1</v>
      </c>
      <c r="C24" s="171"/>
      <c r="D24" s="140"/>
      <c r="E24" s="140"/>
      <c r="F24" s="140"/>
      <c r="G24" s="140"/>
      <c r="H24" s="140"/>
      <c r="I24" s="140"/>
      <c r="J24" s="140"/>
      <c r="K24" s="140"/>
      <c r="L24" s="187"/>
    </row>
    <row r="25" spans="1:12" ht="15" thickBot="1" x14ac:dyDescent="0.25">
      <c r="A25" s="132"/>
      <c r="B25" s="144">
        <v>2</v>
      </c>
      <c r="C25" s="172"/>
      <c r="D25" s="140"/>
      <c r="E25" s="140"/>
      <c r="F25" s="140"/>
      <c r="G25" s="140"/>
      <c r="H25" s="140"/>
      <c r="I25" s="140"/>
      <c r="J25" s="140"/>
      <c r="K25" s="140"/>
      <c r="L25" s="187"/>
    </row>
    <row r="26" spans="1:12" ht="15" thickBot="1" x14ac:dyDescent="0.25">
      <c r="A26" s="132"/>
      <c r="B26" s="143">
        <v>3</v>
      </c>
      <c r="C26" s="171"/>
      <c r="D26" s="140"/>
      <c r="E26" s="157"/>
      <c r="F26" s="170"/>
      <c r="G26" s="140"/>
      <c r="H26" s="140"/>
      <c r="I26" s="140"/>
      <c r="J26" s="140"/>
      <c r="K26" s="140"/>
      <c r="L26" s="187"/>
    </row>
    <row r="27" spans="1:12" ht="15" thickBot="1" x14ac:dyDescent="0.25">
      <c r="A27" s="132"/>
      <c r="B27" s="144">
        <v>4</v>
      </c>
      <c r="C27" s="172"/>
      <c r="D27" s="140"/>
      <c r="E27" s="140"/>
      <c r="F27" s="140"/>
      <c r="G27" s="140"/>
      <c r="H27" s="140"/>
      <c r="I27" s="140"/>
      <c r="J27" s="140"/>
      <c r="K27" s="140"/>
      <c r="L27" s="187"/>
    </row>
    <row r="28" spans="1:12" ht="15" thickBot="1" x14ac:dyDescent="0.25">
      <c r="A28" s="132"/>
      <c r="B28" s="143">
        <v>5</v>
      </c>
      <c r="C28" s="171"/>
      <c r="D28" s="140"/>
      <c r="E28" s="140"/>
      <c r="F28" s="140"/>
      <c r="G28" s="140"/>
      <c r="H28" s="140"/>
      <c r="I28" s="140"/>
      <c r="J28" s="140"/>
      <c r="K28" s="140"/>
      <c r="L28" s="187"/>
    </row>
    <row r="29" spans="1:12" ht="15" thickBot="1" x14ac:dyDescent="0.25">
      <c r="A29" s="132"/>
      <c r="B29" s="145">
        <v>6</v>
      </c>
      <c r="C29" s="172"/>
      <c r="D29" s="140"/>
      <c r="E29" s="140"/>
      <c r="F29" s="140"/>
      <c r="G29" s="140"/>
      <c r="H29" s="140"/>
      <c r="I29" s="140"/>
      <c r="J29" s="140"/>
      <c r="K29" s="140"/>
      <c r="L29" s="187"/>
    </row>
  </sheetData>
  <mergeCells count="3">
    <mergeCell ref="F1:G1"/>
    <mergeCell ref="B3:K3"/>
    <mergeCell ref="B20:B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9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Aufgabenauswertung!Druckbereich</vt:lpstr>
      <vt:lpstr>Datenerfassung!Druckbereich</vt:lpstr>
      <vt:lpstr>Datenübermittlung!Druckbereich</vt:lpstr>
      <vt:lpstr>'individuelles Aufgabenprofil'!Druckbereich</vt:lpstr>
      <vt:lpstr>'individuelles 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2010-09-03T12:57:23Z</cp:lastPrinted>
  <dcterms:created xsi:type="dcterms:W3CDTF">2004-04-02T08:41:48Z</dcterms:created>
  <dcterms:modified xsi:type="dcterms:W3CDTF">2024-09-11T12:04:48Z</dcterms:modified>
</cp:coreProperties>
</file>